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ocuments\SCRD 2022\Activos de Informaciòn\INSTRUMENTOS PARA APROBACIóN\"/>
    </mc:Choice>
  </mc:AlternateContent>
  <bookViews>
    <workbookView xWindow="0" yWindow="0" windowWidth="26083" windowHeight="10325"/>
  </bookViews>
  <sheets>
    <sheet name="Matriz" sheetId="3" r:id="rId1"/>
    <sheet name="Tipologías" sheetId="5"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xlnm._FilterDatabase" localSheetId="0" hidden="1">Matriz!$A$9:$BE$150</definedName>
    <definedName name="APOYO">Tipologías!$B$88:$B$94</definedName>
    <definedName name="_xlnm.Print_Area" localSheetId="0">Matriz!$E$17:$BH$67</definedName>
    <definedName name="DESPACHO_SECRETARIA">Tipologías!$D$80:$D$86</definedName>
    <definedName name="DIRECCION_DE_ARTE_CULTURA_Y_PATRIMONIO">Tipologías!$D$94:$D$96</definedName>
    <definedName name="DIRECCION_DE_GESTION_CORPORATIVA">Tipologías!$D$98:$D$102</definedName>
    <definedName name="DIRECCION_DE_LECTURAS_Y_BIBLIOTECAS">Tipologías!$D$97</definedName>
    <definedName name="ESTRATEGICOS">Tipologías!$B$80:$B$82</definedName>
    <definedName name="EVALUACION">Tipologías!$B$95:$B$95</definedName>
    <definedName name="Frecuencia">Tipologías!$A$65:$A$74</definedName>
    <definedName name="MISIONALES">Tipologías!$B$83:$B$87</definedName>
    <definedName name="OFICINA_DE_TECNOLOGIAS_DE_LA_INFORMACIÓN">Tipologías!$D$103</definedName>
    <definedName name="SUBSECRETARÍA_DE_GOBERNANZA">Tipologías!$D$87:$D$91</definedName>
    <definedName name="SUBSECRETARÍA_DISTRITAL_DE_CULTURA_CIUDADANA_Y_GESTION_DEL_CONOCIMIENTO">Tipologías!$D$92:$D$93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Z145" i="3" l="1"/>
  <c r="AY145" i="3"/>
  <c r="AX145" i="3"/>
  <c r="AV145" i="3"/>
  <c r="AW145" i="3" s="1"/>
  <c r="AS145" i="3"/>
  <c r="AH145" i="3" s="1"/>
  <c r="AQ145" i="3"/>
  <c r="AP145" i="3"/>
  <c r="AN145" i="3"/>
  <c r="AO145" i="3" s="1"/>
  <c r="AL145" i="3"/>
  <c r="AM145" i="3" s="1"/>
  <c r="AZ144" i="3"/>
  <c r="AY144" i="3"/>
  <c r="AX144" i="3"/>
  <c r="AV144" i="3"/>
  <c r="AW144" i="3" s="1"/>
  <c r="AS144" i="3"/>
  <c r="AH144" i="3" s="1"/>
  <c r="AQ144" i="3"/>
  <c r="AP144" i="3"/>
  <c r="AN144" i="3"/>
  <c r="AO144" i="3" s="1"/>
  <c r="AL144" i="3"/>
  <c r="AM144" i="3" s="1"/>
  <c r="AR144" i="3" s="1"/>
  <c r="AZ143" i="3"/>
  <c r="AY143" i="3"/>
  <c r="AX143" i="3"/>
  <c r="AV143" i="3"/>
  <c r="AW143" i="3" s="1"/>
  <c r="AS143" i="3"/>
  <c r="AQ143" i="3"/>
  <c r="AP143" i="3"/>
  <c r="AN143" i="3"/>
  <c r="AO143" i="3" s="1"/>
  <c r="AL143" i="3"/>
  <c r="AM143" i="3" s="1"/>
  <c r="AZ142" i="3"/>
  <c r="AY142" i="3"/>
  <c r="AX142" i="3"/>
  <c r="AV142" i="3"/>
  <c r="AW142" i="3" s="1"/>
  <c r="AS142" i="3"/>
  <c r="AH142" i="3" s="1"/>
  <c r="AQ142" i="3"/>
  <c r="AP142" i="3"/>
  <c r="AN142" i="3"/>
  <c r="AO142" i="3" s="1"/>
  <c r="AL142" i="3"/>
  <c r="AM142" i="3" s="1"/>
  <c r="AT145" i="3" l="1"/>
  <c r="AK145" i="3" s="1"/>
  <c r="AT143" i="3"/>
  <c r="AK143" i="3" s="1"/>
  <c r="AR142" i="3"/>
  <c r="AT144" i="3"/>
  <c r="AK144" i="3" s="1"/>
  <c r="AR145" i="3"/>
  <c r="AF145" i="3" s="1"/>
  <c r="AH143" i="3"/>
  <c r="AT142" i="3"/>
  <c r="AK142" i="3" s="1"/>
  <c r="AR143" i="3"/>
  <c r="AU143" i="3" s="1"/>
  <c r="AU144" i="3"/>
  <c r="AF144" i="3"/>
  <c r="AU142" i="3"/>
  <c r="AF142" i="3"/>
  <c r="AU145" i="3"/>
  <c r="AF143" i="3" l="1"/>
  <c r="AV37" i="3"/>
  <c r="AZ75" i="3" l="1"/>
  <c r="AY75" i="3"/>
  <c r="AX75" i="3"/>
  <c r="AV75" i="3"/>
  <c r="AW75" i="3" s="1"/>
  <c r="AS75" i="3"/>
  <c r="AH75" i="3" s="1"/>
  <c r="AQ75" i="3"/>
  <c r="AP75" i="3"/>
  <c r="AN75" i="3"/>
  <c r="AO75" i="3" s="1"/>
  <c r="AL75" i="3"/>
  <c r="AM75" i="3" s="1"/>
  <c r="AT75" i="3" l="1"/>
  <c r="AK75" i="3" s="1"/>
  <c r="AR75" i="3"/>
  <c r="AZ141" i="3"/>
  <c r="AY141" i="3"/>
  <c r="AX141" i="3"/>
  <c r="AV141" i="3"/>
  <c r="AW141" i="3" s="1"/>
  <c r="AS141" i="3"/>
  <c r="AH141" i="3" s="1"/>
  <c r="AQ141" i="3"/>
  <c r="AP141" i="3"/>
  <c r="AN141" i="3"/>
  <c r="AO141" i="3" s="1"/>
  <c r="AL141" i="3"/>
  <c r="AM141" i="3" s="1"/>
  <c r="AZ140" i="3"/>
  <c r="AY140" i="3"/>
  <c r="AX140" i="3"/>
  <c r="AV140" i="3"/>
  <c r="AW140" i="3" s="1"/>
  <c r="AS140" i="3"/>
  <c r="AH140" i="3" s="1"/>
  <c r="AQ140" i="3"/>
  <c r="AP140" i="3"/>
  <c r="AN140" i="3"/>
  <c r="AO140" i="3" s="1"/>
  <c r="AL140" i="3"/>
  <c r="AM140" i="3" s="1"/>
  <c r="AZ139" i="3"/>
  <c r="AY139" i="3"/>
  <c r="AX139" i="3"/>
  <c r="AV139" i="3"/>
  <c r="AW139" i="3" s="1"/>
  <c r="AS139" i="3"/>
  <c r="AH139" i="3" s="1"/>
  <c r="AQ139" i="3"/>
  <c r="AP139" i="3"/>
  <c r="AN139" i="3"/>
  <c r="AO139" i="3" s="1"/>
  <c r="AL139" i="3"/>
  <c r="AM139" i="3" s="1"/>
  <c r="AZ138" i="3"/>
  <c r="AY138" i="3"/>
  <c r="AX138" i="3"/>
  <c r="AV138" i="3"/>
  <c r="AW138" i="3" s="1"/>
  <c r="AS138" i="3"/>
  <c r="AH138" i="3" s="1"/>
  <c r="AQ138" i="3"/>
  <c r="AP138" i="3"/>
  <c r="AN138" i="3"/>
  <c r="AO138" i="3" s="1"/>
  <c r="AL138" i="3"/>
  <c r="AM138" i="3" s="1"/>
  <c r="AZ137" i="3"/>
  <c r="AY137" i="3"/>
  <c r="AX137" i="3"/>
  <c r="AV137" i="3"/>
  <c r="AW137" i="3" s="1"/>
  <c r="AS137" i="3"/>
  <c r="AH137" i="3" s="1"/>
  <c r="AQ137" i="3"/>
  <c r="AP137" i="3"/>
  <c r="AN137" i="3"/>
  <c r="AO137" i="3" s="1"/>
  <c r="AL137" i="3"/>
  <c r="AM137" i="3" s="1"/>
  <c r="AZ136" i="3"/>
  <c r="AY136" i="3"/>
  <c r="AX136" i="3"/>
  <c r="AV136" i="3"/>
  <c r="AW136" i="3" s="1"/>
  <c r="AS136" i="3"/>
  <c r="AH136" i="3" s="1"/>
  <c r="AQ136" i="3"/>
  <c r="AP136" i="3"/>
  <c r="AN136" i="3"/>
  <c r="AO136" i="3" s="1"/>
  <c r="AL136" i="3"/>
  <c r="AM136" i="3" s="1"/>
  <c r="AZ135" i="3"/>
  <c r="AY135" i="3"/>
  <c r="AX135" i="3"/>
  <c r="AV135" i="3"/>
  <c r="AW135" i="3" s="1"/>
  <c r="AS135" i="3"/>
  <c r="AH135" i="3" s="1"/>
  <c r="AQ135" i="3"/>
  <c r="AP135" i="3"/>
  <c r="AN135" i="3"/>
  <c r="AO135" i="3" s="1"/>
  <c r="AL135" i="3"/>
  <c r="AM135" i="3" s="1"/>
  <c r="AZ134" i="3"/>
  <c r="AY134" i="3"/>
  <c r="AX134" i="3"/>
  <c r="AV134" i="3"/>
  <c r="AW134" i="3" s="1"/>
  <c r="AS134" i="3"/>
  <c r="AH134" i="3" s="1"/>
  <c r="AQ134" i="3"/>
  <c r="AP134" i="3"/>
  <c r="AN134" i="3"/>
  <c r="AO134" i="3" s="1"/>
  <c r="AL134" i="3"/>
  <c r="AM134" i="3" s="1"/>
  <c r="AZ133" i="3"/>
  <c r="AY133" i="3"/>
  <c r="AX133" i="3"/>
  <c r="AV133" i="3"/>
  <c r="AW133" i="3" s="1"/>
  <c r="AS133" i="3"/>
  <c r="AH133" i="3" s="1"/>
  <c r="AQ133" i="3"/>
  <c r="AP133" i="3"/>
  <c r="AN133" i="3"/>
  <c r="AO133" i="3" s="1"/>
  <c r="AL133" i="3"/>
  <c r="AM133" i="3" s="1"/>
  <c r="AZ132" i="3"/>
  <c r="AY132" i="3"/>
  <c r="AX132" i="3"/>
  <c r="AV132" i="3"/>
  <c r="AW132" i="3" s="1"/>
  <c r="AS132" i="3"/>
  <c r="AH132" i="3" s="1"/>
  <c r="AQ132" i="3"/>
  <c r="AP132" i="3"/>
  <c r="AN132" i="3"/>
  <c r="AO132" i="3" s="1"/>
  <c r="AL132" i="3"/>
  <c r="AM132" i="3" s="1"/>
  <c r="AU75" i="3" l="1"/>
  <c r="AT139" i="3"/>
  <c r="AK139" i="3" s="1"/>
  <c r="AT140" i="3"/>
  <c r="AK140" i="3" s="1"/>
  <c r="AR137" i="3"/>
  <c r="AF137" i="3" s="1"/>
  <c r="AR133" i="3"/>
  <c r="AF133" i="3" s="1"/>
  <c r="AR141" i="3"/>
  <c r="AF141" i="3" s="1"/>
  <c r="AT132" i="3"/>
  <c r="AK132" i="3" s="1"/>
  <c r="AT135" i="3"/>
  <c r="AK135" i="3" s="1"/>
  <c r="AT136" i="3"/>
  <c r="AK136" i="3" s="1"/>
  <c r="AR135" i="3"/>
  <c r="AF135" i="3" s="1"/>
  <c r="AR139" i="3"/>
  <c r="AF139" i="3" s="1"/>
  <c r="AR132" i="3"/>
  <c r="AT133" i="3"/>
  <c r="AK133" i="3" s="1"/>
  <c r="AT134" i="3"/>
  <c r="AK134" i="3" s="1"/>
  <c r="AR136" i="3"/>
  <c r="AF136" i="3" s="1"/>
  <c r="AT137" i="3"/>
  <c r="AK137" i="3" s="1"/>
  <c r="AT138" i="3"/>
  <c r="AK138" i="3" s="1"/>
  <c r="AR140" i="3"/>
  <c r="AF140" i="3" s="1"/>
  <c r="AT141" i="3"/>
  <c r="AK141" i="3" s="1"/>
  <c r="AF75" i="3"/>
  <c r="AR134" i="3"/>
  <c r="AR138" i="3"/>
  <c r="AL46" i="3"/>
  <c r="AM46" i="3" s="1"/>
  <c r="AN46" i="3"/>
  <c r="AO46" i="3" s="1"/>
  <c r="AP46" i="3"/>
  <c r="AQ46" i="3"/>
  <c r="AS46" i="3"/>
  <c r="AH46" i="3" s="1"/>
  <c r="AV46" i="3"/>
  <c r="AW46" i="3" s="1"/>
  <c r="AX46" i="3"/>
  <c r="AY46" i="3"/>
  <c r="AZ46" i="3"/>
  <c r="AT46" i="3" l="1"/>
  <c r="AK46" i="3" s="1"/>
  <c r="AU140" i="3"/>
  <c r="AU132" i="3"/>
  <c r="AU139" i="3"/>
  <c r="AU141" i="3"/>
  <c r="AU136" i="3"/>
  <c r="AU133" i="3"/>
  <c r="AU135" i="3"/>
  <c r="AU137" i="3"/>
  <c r="AR46" i="3"/>
  <c r="AU46" i="3" s="1"/>
  <c r="AF132" i="3"/>
  <c r="AU134" i="3"/>
  <c r="AF134" i="3"/>
  <c r="AF138" i="3"/>
  <c r="AU138" i="3"/>
  <c r="AV120" i="3"/>
  <c r="AV119" i="3"/>
  <c r="AV118" i="3"/>
  <c r="AV117" i="3"/>
  <c r="AV116" i="3"/>
  <c r="AV115" i="3"/>
  <c r="AV114" i="3"/>
  <c r="AV113" i="3"/>
  <c r="AF46" i="3" l="1"/>
  <c r="AV112" i="3"/>
  <c r="AV111" i="3"/>
  <c r="AV110" i="3"/>
  <c r="AV109" i="3"/>
  <c r="AV108" i="3"/>
  <c r="AV107" i="3"/>
  <c r="AV106" i="3"/>
  <c r="AV105" i="3" l="1"/>
  <c r="AV104" i="3"/>
  <c r="AV103" i="3"/>
  <c r="AV102" i="3"/>
  <c r="AV96" i="3" l="1"/>
  <c r="AV97" i="3"/>
  <c r="AV98" i="3"/>
  <c r="AV99" i="3"/>
  <c r="AV100" i="3"/>
  <c r="AV101" i="3"/>
  <c r="AV88" i="3"/>
  <c r="AV89" i="3"/>
  <c r="AV90" i="3"/>
  <c r="AV91" i="3"/>
  <c r="AV92" i="3"/>
  <c r="AV93" i="3"/>
  <c r="AV94" i="3"/>
  <c r="AV95" i="3"/>
  <c r="AV82" i="3"/>
  <c r="AV83" i="3"/>
  <c r="AV84" i="3"/>
  <c r="AV85" i="3"/>
  <c r="AV86" i="3"/>
  <c r="AV87" i="3"/>
  <c r="AV77" i="3"/>
  <c r="AV78" i="3"/>
  <c r="AV79" i="3"/>
  <c r="AV80" i="3"/>
  <c r="AV81" i="3"/>
  <c r="AV73" i="3"/>
  <c r="AV74" i="3"/>
  <c r="AV76" i="3"/>
  <c r="AV71" i="3"/>
  <c r="AV72" i="3"/>
  <c r="AV68" i="3"/>
  <c r="AV69" i="3"/>
  <c r="AV70" i="3"/>
  <c r="AZ25" i="3" l="1"/>
  <c r="AZ26" i="3"/>
  <c r="AZ27" i="3"/>
  <c r="AY25" i="3"/>
  <c r="AY26" i="3"/>
  <c r="AY27" i="3"/>
  <c r="AX25" i="3"/>
  <c r="AX26" i="3"/>
  <c r="AX27" i="3"/>
  <c r="AZ131" i="3" l="1"/>
  <c r="AY131" i="3"/>
  <c r="AX131" i="3"/>
  <c r="AW131" i="3"/>
  <c r="AS131" i="3"/>
  <c r="AH131" i="3" s="1"/>
  <c r="AQ131" i="3"/>
  <c r="AP131" i="3"/>
  <c r="AN131" i="3"/>
  <c r="AO131" i="3" s="1"/>
  <c r="AL131" i="3"/>
  <c r="AM131" i="3" s="1"/>
  <c r="AZ130" i="3"/>
  <c r="AY130" i="3"/>
  <c r="AX130" i="3"/>
  <c r="AW130" i="3"/>
  <c r="AS130" i="3"/>
  <c r="AH130" i="3" s="1"/>
  <c r="AQ130" i="3"/>
  <c r="AP130" i="3"/>
  <c r="AN130" i="3"/>
  <c r="AO130" i="3" s="1"/>
  <c r="AL130" i="3"/>
  <c r="AM130" i="3" s="1"/>
  <c r="AZ129" i="3"/>
  <c r="AY129" i="3"/>
  <c r="AX129" i="3"/>
  <c r="AW129" i="3"/>
  <c r="AS129" i="3"/>
  <c r="AH129" i="3" s="1"/>
  <c r="AQ129" i="3"/>
  <c r="AP129" i="3"/>
  <c r="AN129" i="3"/>
  <c r="AO129" i="3" s="1"/>
  <c r="AL129" i="3"/>
  <c r="AM129" i="3" s="1"/>
  <c r="AZ128" i="3"/>
  <c r="AY128" i="3"/>
  <c r="AX128" i="3"/>
  <c r="AW128" i="3"/>
  <c r="AS128" i="3"/>
  <c r="AH128" i="3" s="1"/>
  <c r="AQ128" i="3"/>
  <c r="AP128" i="3"/>
  <c r="AN128" i="3"/>
  <c r="AO128" i="3" s="1"/>
  <c r="AL128" i="3"/>
  <c r="AM128" i="3" s="1"/>
  <c r="AZ127" i="3"/>
  <c r="AY127" i="3"/>
  <c r="AX127" i="3"/>
  <c r="AW127" i="3"/>
  <c r="AS127" i="3"/>
  <c r="AH127" i="3" s="1"/>
  <c r="AQ127" i="3"/>
  <c r="AP127" i="3"/>
  <c r="AN127" i="3"/>
  <c r="AO127" i="3" s="1"/>
  <c r="AL127" i="3"/>
  <c r="AM127" i="3" s="1"/>
  <c r="AZ126" i="3"/>
  <c r="AY126" i="3"/>
  <c r="AX126" i="3"/>
  <c r="AW126" i="3"/>
  <c r="AS126" i="3"/>
  <c r="AH126" i="3" s="1"/>
  <c r="AQ126" i="3"/>
  <c r="AP126" i="3"/>
  <c r="AN126" i="3"/>
  <c r="AO126" i="3" s="1"/>
  <c r="AL126" i="3"/>
  <c r="AM126" i="3" s="1"/>
  <c r="AZ125" i="3"/>
  <c r="AY125" i="3"/>
  <c r="AX125" i="3"/>
  <c r="AW125" i="3"/>
  <c r="AS125" i="3"/>
  <c r="AH125" i="3" s="1"/>
  <c r="AQ125" i="3"/>
  <c r="AP125" i="3"/>
  <c r="AN125" i="3"/>
  <c r="AO125" i="3" s="1"/>
  <c r="AL125" i="3"/>
  <c r="AM125" i="3" s="1"/>
  <c r="AZ124" i="3"/>
  <c r="AY124" i="3"/>
  <c r="AX124" i="3"/>
  <c r="AW124" i="3"/>
  <c r="AS124" i="3"/>
  <c r="AH124" i="3" s="1"/>
  <c r="AQ124" i="3"/>
  <c r="AP124" i="3"/>
  <c r="AN124" i="3"/>
  <c r="AO124" i="3" s="1"/>
  <c r="AL124" i="3"/>
  <c r="AM124" i="3" s="1"/>
  <c r="AZ123" i="3"/>
  <c r="AY123" i="3"/>
  <c r="AX123" i="3"/>
  <c r="AW123" i="3"/>
  <c r="AS123" i="3"/>
  <c r="AH123" i="3" s="1"/>
  <c r="AQ123" i="3"/>
  <c r="AP123" i="3"/>
  <c r="AN123" i="3"/>
  <c r="AO123" i="3" s="1"/>
  <c r="AL123" i="3"/>
  <c r="AM123" i="3" s="1"/>
  <c r="AZ122" i="3"/>
  <c r="AY122" i="3"/>
  <c r="AX122" i="3"/>
  <c r="AW122" i="3"/>
  <c r="AS122" i="3"/>
  <c r="AH122" i="3" s="1"/>
  <c r="AQ122" i="3"/>
  <c r="AP122" i="3"/>
  <c r="AN122" i="3"/>
  <c r="AO122" i="3" s="1"/>
  <c r="AL122" i="3"/>
  <c r="AM122" i="3" s="1"/>
  <c r="AZ12" i="3"/>
  <c r="AY12" i="3"/>
  <c r="AX12" i="3"/>
  <c r="AV12" i="3"/>
  <c r="AW12" i="3" s="1"/>
  <c r="AS12" i="3"/>
  <c r="AH12" i="3" s="1"/>
  <c r="AQ12" i="3"/>
  <c r="AP12" i="3"/>
  <c r="AN12" i="3"/>
  <c r="AO12" i="3" s="1"/>
  <c r="AL12" i="3"/>
  <c r="AM12" i="3" s="1"/>
  <c r="AZ121" i="3"/>
  <c r="AY121" i="3"/>
  <c r="AX121" i="3"/>
  <c r="AW121" i="3"/>
  <c r="AS121" i="3"/>
  <c r="AH121" i="3" s="1"/>
  <c r="AQ121" i="3"/>
  <c r="AP121" i="3"/>
  <c r="AN121" i="3"/>
  <c r="AO121" i="3" s="1"/>
  <c r="AL121" i="3"/>
  <c r="AM121" i="3" s="1"/>
  <c r="AZ120" i="3"/>
  <c r="AY120" i="3"/>
  <c r="AX120" i="3"/>
  <c r="AW120" i="3"/>
  <c r="AS120" i="3"/>
  <c r="AH120" i="3" s="1"/>
  <c r="AQ120" i="3"/>
  <c r="AP120" i="3"/>
  <c r="AN120" i="3"/>
  <c r="AO120" i="3" s="1"/>
  <c r="AL120" i="3"/>
  <c r="AM120" i="3" s="1"/>
  <c r="AZ119" i="3"/>
  <c r="AY119" i="3"/>
  <c r="AX119" i="3"/>
  <c r="AW119" i="3"/>
  <c r="AS119" i="3"/>
  <c r="AH119" i="3" s="1"/>
  <c r="AQ119" i="3"/>
  <c r="AP119" i="3"/>
  <c r="AN119" i="3"/>
  <c r="AO119" i="3" s="1"/>
  <c r="AL119" i="3"/>
  <c r="AM119" i="3" s="1"/>
  <c r="AZ118" i="3"/>
  <c r="AY118" i="3"/>
  <c r="AX118" i="3"/>
  <c r="AW118" i="3"/>
  <c r="AS118" i="3"/>
  <c r="AH118" i="3" s="1"/>
  <c r="AQ118" i="3"/>
  <c r="AP118" i="3"/>
  <c r="AN118" i="3"/>
  <c r="AO118" i="3" s="1"/>
  <c r="AL118" i="3"/>
  <c r="AM118" i="3" s="1"/>
  <c r="AZ117" i="3"/>
  <c r="AY117" i="3"/>
  <c r="AX117" i="3"/>
  <c r="AW117" i="3"/>
  <c r="AS117" i="3"/>
  <c r="AH117" i="3" s="1"/>
  <c r="AQ117" i="3"/>
  <c r="AP117" i="3"/>
  <c r="AN117" i="3"/>
  <c r="AO117" i="3" s="1"/>
  <c r="AL117" i="3"/>
  <c r="AM117" i="3" s="1"/>
  <c r="AZ116" i="3"/>
  <c r="AY116" i="3"/>
  <c r="AX116" i="3"/>
  <c r="AW116" i="3"/>
  <c r="AS116" i="3"/>
  <c r="AH116" i="3" s="1"/>
  <c r="AQ116" i="3"/>
  <c r="AP116" i="3"/>
  <c r="AN116" i="3"/>
  <c r="AO116" i="3" s="1"/>
  <c r="AL116" i="3"/>
  <c r="AM116" i="3" s="1"/>
  <c r="AZ115" i="3"/>
  <c r="AY115" i="3"/>
  <c r="AX115" i="3"/>
  <c r="AW115" i="3"/>
  <c r="AS115" i="3"/>
  <c r="AH115" i="3" s="1"/>
  <c r="AQ115" i="3"/>
  <c r="AP115" i="3"/>
  <c r="AN115" i="3"/>
  <c r="AO115" i="3" s="1"/>
  <c r="AL115" i="3"/>
  <c r="AM115" i="3" s="1"/>
  <c r="AZ114" i="3"/>
  <c r="AY114" i="3"/>
  <c r="AX114" i="3"/>
  <c r="AW114" i="3"/>
  <c r="AS114" i="3"/>
  <c r="AH114" i="3" s="1"/>
  <c r="AQ114" i="3"/>
  <c r="AP114" i="3"/>
  <c r="AN114" i="3"/>
  <c r="AO114" i="3" s="1"/>
  <c r="AL114" i="3"/>
  <c r="AM114" i="3" s="1"/>
  <c r="AZ113" i="3"/>
  <c r="AY113" i="3"/>
  <c r="AX113" i="3"/>
  <c r="AW113" i="3"/>
  <c r="AS113" i="3"/>
  <c r="AH113" i="3" s="1"/>
  <c r="AQ113" i="3"/>
  <c r="AP113" i="3"/>
  <c r="AN113" i="3"/>
  <c r="AO113" i="3" s="1"/>
  <c r="AL113" i="3"/>
  <c r="AM113" i="3" s="1"/>
  <c r="AZ112" i="3"/>
  <c r="AY112" i="3"/>
  <c r="AX112" i="3"/>
  <c r="AW112" i="3"/>
  <c r="AS112" i="3"/>
  <c r="AH112" i="3" s="1"/>
  <c r="AQ112" i="3"/>
  <c r="AP112" i="3"/>
  <c r="AN112" i="3"/>
  <c r="AO112" i="3" s="1"/>
  <c r="AL112" i="3"/>
  <c r="AM112" i="3" s="1"/>
  <c r="AZ111" i="3"/>
  <c r="AY111" i="3"/>
  <c r="AX111" i="3"/>
  <c r="AW111" i="3"/>
  <c r="AS111" i="3"/>
  <c r="AH111" i="3" s="1"/>
  <c r="AQ111" i="3"/>
  <c r="AP111" i="3"/>
  <c r="AN111" i="3"/>
  <c r="AO111" i="3" s="1"/>
  <c r="AL111" i="3"/>
  <c r="AM111" i="3" s="1"/>
  <c r="AZ110" i="3"/>
  <c r="AY110" i="3"/>
  <c r="AX110" i="3"/>
  <c r="AW110" i="3"/>
  <c r="AS110" i="3"/>
  <c r="AH110" i="3" s="1"/>
  <c r="AQ110" i="3"/>
  <c r="AP110" i="3"/>
  <c r="AN110" i="3"/>
  <c r="AO110" i="3" s="1"/>
  <c r="AL110" i="3"/>
  <c r="AM110" i="3" s="1"/>
  <c r="AZ109" i="3"/>
  <c r="AY109" i="3"/>
  <c r="AX109" i="3"/>
  <c r="AW109" i="3"/>
  <c r="AS109" i="3"/>
  <c r="AH109" i="3" s="1"/>
  <c r="AQ109" i="3"/>
  <c r="AP109" i="3"/>
  <c r="AN109" i="3"/>
  <c r="AO109" i="3" s="1"/>
  <c r="AL109" i="3"/>
  <c r="AM109" i="3" s="1"/>
  <c r="AZ108" i="3"/>
  <c r="AY108" i="3"/>
  <c r="AX108" i="3"/>
  <c r="AW108" i="3"/>
  <c r="AS108" i="3"/>
  <c r="AH108" i="3" s="1"/>
  <c r="AQ108" i="3"/>
  <c r="AP108" i="3"/>
  <c r="AN108" i="3"/>
  <c r="AO108" i="3" s="1"/>
  <c r="AL108" i="3"/>
  <c r="AM108" i="3" s="1"/>
  <c r="AZ107" i="3"/>
  <c r="AY107" i="3"/>
  <c r="AX107" i="3"/>
  <c r="AW107" i="3"/>
  <c r="AS107" i="3"/>
  <c r="AH107" i="3" s="1"/>
  <c r="AQ107" i="3"/>
  <c r="AP107" i="3"/>
  <c r="AN107" i="3"/>
  <c r="AO107" i="3" s="1"/>
  <c r="AL107" i="3"/>
  <c r="AM107" i="3" s="1"/>
  <c r="AZ106" i="3"/>
  <c r="AY106" i="3"/>
  <c r="AX106" i="3"/>
  <c r="AW106" i="3"/>
  <c r="AS106" i="3"/>
  <c r="AH106" i="3" s="1"/>
  <c r="AQ106" i="3"/>
  <c r="AP106" i="3"/>
  <c r="AN106" i="3"/>
  <c r="AO106" i="3" s="1"/>
  <c r="AL106" i="3"/>
  <c r="AM106" i="3" s="1"/>
  <c r="AZ105" i="3"/>
  <c r="AY105" i="3"/>
  <c r="AX105" i="3"/>
  <c r="AW105" i="3"/>
  <c r="AS105" i="3"/>
  <c r="AH105" i="3" s="1"/>
  <c r="AQ105" i="3"/>
  <c r="AP105" i="3"/>
  <c r="AN105" i="3"/>
  <c r="AO105" i="3" s="1"/>
  <c r="AL105" i="3"/>
  <c r="AM105" i="3" s="1"/>
  <c r="AZ104" i="3"/>
  <c r="AY104" i="3"/>
  <c r="AX104" i="3"/>
  <c r="AW104" i="3"/>
  <c r="AS104" i="3"/>
  <c r="AH104" i="3" s="1"/>
  <c r="AQ104" i="3"/>
  <c r="AP104" i="3"/>
  <c r="AN104" i="3"/>
  <c r="AO104" i="3" s="1"/>
  <c r="AL104" i="3"/>
  <c r="AM104" i="3" s="1"/>
  <c r="AZ103" i="3"/>
  <c r="AY103" i="3"/>
  <c r="AX103" i="3"/>
  <c r="AW103" i="3"/>
  <c r="AS103" i="3"/>
  <c r="AH103" i="3" s="1"/>
  <c r="AQ103" i="3"/>
  <c r="AP103" i="3"/>
  <c r="AN103" i="3"/>
  <c r="AO103" i="3" s="1"/>
  <c r="AL103" i="3"/>
  <c r="AM103" i="3" s="1"/>
  <c r="AZ102" i="3"/>
  <c r="AY102" i="3"/>
  <c r="AX102" i="3"/>
  <c r="AW102" i="3"/>
  <c r="AS102" i="3"/>
  <c r="AH102" i="3" s="1"/>
  <c r="AQ102" i="3"/>
  <c r="AP102" i="3"/>
  <c r="AN102" i="3"/>
  <c r="AO102" i="3" s="1"/>
  <c r="AL102" i="3"/>
  <c r="AM102" i="3" s="1"/>
  <c r="AZ101" i="3"/>
  <c r="AY101" i="3"/>
  <c r="AX101" i="3"/>
  <c r="AW101" i="3"/>
  <c r="AS101" i="3"/>
  <c r="AH101" i="3" s="1"/>
  <c r="AQ101" i="3"/>
  <c r="AP101" i="3"/>
  <c r="AN101" i="3"/>
  <c r="AO101" i="3" s="1"/>
  <c r="AL101" i="3"/>
  <c r="AM101" i="3" s="1"/>
  <c r="AZ100" i="3"/>
  <c r="AY100" i="3"/>
  <c r="AX100" i="3"/>
  <c r="AW100" i="3"/>
  <c r="AS100" i="3"/>
  <c r="AH100" i="3" s="1"/>
  <c r="AQ100" i="3"/>
  <c r="AP100" i="3"/>
  <c r="AN100" i="3"/>
  <c r="AO100" i="3" s="1"/>
  <c r="AL100" i="3"/>
  <c r="AM100" i="3" s="1"/>
  <c r="AZ99" i="3"/>
  <c r="AY99" i="3"/>
  <c r="AX99" i="3"/>
  <c r="AW99" i="3"/>
  <c r="AS99" i="3"/>
  <c r="AH99" i="3" s="1"/>
  <c r="AQ99" i="3"/>
  <c r="AP99" i="3"/>
  <c r="AN99" i="3"/>
  <c r="AO99" i="3" s="1"/>
  <c r="AL99" i="3"/>
  <c r="AM99" i="3" s="1"/>
  <c r="AZ98" i="3"/>
  <c r="AY98" i="3"/>
  <c r="AX98" i="3"/>
  <c r="AW98" i="3"/>
  <c r="AS98" i="3"/>
  <c r="AH98" i="3" s="1"/>
  <c r="AQ98" i="3"/>
  <c r="AP98" i="3"/>
  <c r="AN98" i="3"/>
  <c r="AO98" i="3" s="1"/>
  <c r="AL98" i="3"/>
  <c r="AM98" i="3" s="1"/>
  <c r="AZ97" i="3"/>
  <c r="AY97" i="3"/>
  <c r="AX97" i="3"/>
  <c r="AW97" i="3"/>
  <c r="AS97" i="3"/>
  <c r="AH97" i="3" s="1"/>
  <c r="AQ97" i="3"/>
  <c r="AP97" i="3"/>
  <c r="AN97" i="3"/>
  <c r="AO97" i="3" s="1"/>
  <c r="AL97" i="3"/>
  <c r="AM97" i="3" s="1"/>
  <c r="AZ96" i="3"/>
  <c r="AX96" i="3"/>
  <c r="AW96" i="3"/>
  <c r="AS96" i="3"/>
  <c r="AH96" i="3" s="1"/>
  <c r="AQ96" i="3"/>
  <c r="AP96" i="3"/>
  <c r="AN96" i="3"/>
  <c r="AO96" i="3" s="1"/>
  <c r="AL96" i="3"/>
  <c r="AM96" i="3" s="1"/>
  <c r="AZ95" i="3"/>
  <c r="AY95" i="3"/>
  <c r="AX95" i="3"/>
  <c r="AW95" i="3"/>
  <c r="AS95" i="3"/>
  <c r="AH95" i="3" s="1"/>
  <c r="AQ95" i="3"/>
  <c r="AP95" i="3"/>
  <c r="AN95" i="3"/>
  <c r="AO95" i="3" s="1"/>
  <c r="AL95" i="3"/>
  <c r="AM95" i="3" s="1"/>
  <c r="AZ94" i="3"/>
  <c r="AY94" i="3"/>
  <c r="AX94" i="3"/>
  <c r="AW94" i="3"/>
  <c r="AS94" i="3"/>
  <c r="AH94" i="3" s="1"/>
  <c r="AQ94" i="3"/>
  <c r="AP94" i="3"/>
  <c r="AN94" i="3"/>
  <c r="AO94" i="3" s="1"/>
  <c r="AL94" i="3"/>
  <c r="AM94" i="3" s="1"/>
  <c r="AZ93" i="3"/>
  <c r="AY93" i="3"/>
  <c r="AX93" i="3"/>
  <c r="AW93" i="3"/>
  <c r="AS93" i="3"/>
  <c r="AH93" i="3" s="1"/>
  <c r="AQ93" i="3"/>
  <c r="AP93" i="3"/>
  <c r="AN93" i="3"/>
  <c r="AO93" i="3" s="1"/>
  <c r="AL93" i="3"/>
  <c r="AM93" i="3" s="1"/>
  <c r="AZ92" i="3"/>
  <c r="AY92" i="3"/>
  <c r="AX92" i="3"/>
  <c r="AW92" i="3"/>
  <c r="AS92" i="3"/>
  <c r="AH92" i="3" s="1"/>
  <c r="AQ92" i="3"/>
  <c r="AP92" i="3"/>
  <c r="AN92" i="3"/>
  <c r="AO92" i="3" s="1"/>
  <c r="AL92" i="3"/>
  <c r="AM92" i="3" s="1"/>
  <c r="AZ91" i="3"/>
  <c r="AY91" i="3"/>
  <c r="AX91" i="3"/>
  <c r="AW91" i="3"/>
  <c r="AS91" i="3"/>
  <c r="AH91" i="3" s="1"/>
  <c r="AQ91" i="3"/>
  <c r="AP91" i="3"/>
  <c r="AN91" i="3"/>
  <c r="AO91" i="3" s="1"/>
  <c r="AL91" i="3"/>
  <c r="AM91" i="3" s="1"/>
  <c r="AZ90" i="3"/>
  <c r="AY90" i="3"/>
  <c r="AX90" i="3"/>
  <c r="AW90" i="3"/>
  <c r="AS90" i="3"/>
  <c r="AH90" i="3" s="1"/>
  <c r="AQ90" i="3"/>
  <c r="AP90" i="3"/>
  <c r="AN90" i="3"/>
  <c r="AO90" i="3" s="1"/>
  <c r="AL90" i="3"/>
  <c r="AM90" i="3" s="1"/>
  <c r="AZ89" i="3"/>
  <c r="AY89" i="3"/>
  <c r="AX89" i="3"/>
  <c r="AW89" i="3"/>
  <c r="AS89" i="3"/>
  <c r="AH89" i="3" s="1"/>
  <c r="AQ89" i="3"/>
  <c r="AP89" i="3"/>
  <c r="AN89" i="3"/>
  <c r="AO89" i="3" s="1"/>
  <c r="AL89" i="3"/>
  <c r="AM89" i="3" s="1"/>
  <c r="AZ88" i="3"/>
  <c r="AY88" i="3"/>
  <c r="AX88" i="3"/>
  <c r="AW88" i="3"/>
  <c r="AS88" i="3"/>
  <c r="AH88" i="3" s="1"/>
  <c r="AQ88" i="3"/>
  <c r="AP88" i="3"/>
  <c r="AN88" i="3"/>
  <c r="AO88" i="3" s="1"/>
  <c r="AL88" i="3"/>
  <c r="AM88" i="3" s="1"/>
  <c r="AZ87" i="3"/>
  <c r="AY87" i="3"/>
  <c r="AX87" i="3"/>
  <c r="AW87" i="3"/>
  <c r="AS87" i="3"/>
  <c r="AH87" i="3" s="1"/>
  <c r="AQ87" i="3"/>
  <c r="AP87" i="3"/>
  <c r="AN87" i="3"/>
  <c r="AO87" i="3" s="1"/>
  <c r="AL87" i="3"/>
  <c r="AM87" i="3" s="1"/>
  <c r="AZ86" i="3"/>
  <c r="AY86" i="3"/>
  <c r="AX86" i="3"/>
  <c r="AW86" i="3"/>
  <c r="AS86" i="3"/>
  <c r="AH86" i="3" s="1"/>
  <c r="AQ86" i="3"/>
  <c r="AP86" i="3"/>
  <c r="AN86" i="3"/>
  <c r="AO86" i="3" s="1"/>
  <c r="AL86" i="3"/>
  <c r="AM86" i="3" s="1"/>
  <c r="AZ85" i="3"/>
  <c r="AY85" i="3"/>
  <c r="AX85" i="3"/>
  <c r="AW85" i="3"/>
  <c r="AS85" i="3"/>
  <c r="AH85" i="3" s="1"/>
  <c r="AQ85" i="3"/>
  <c r="AP85" i="3"/>
  <c r="AN85" i="3"/>
  <c r="AO85" i="3" s="1"/>
  <c r="AL85" i="3"/>
  <c r="AM85" i="3" s="1"/>
  <c r="AZ84" i="3"/>
  <c r="AY84" i="3"/>
  <c r="AX84" i="3"/>
  <c r="AW84" i="3"/>
  <c r="AS84" i="3"/>
  <c r="AH84" i="3" s="1"/>
  <c r="AQ84" i="3"/>
  <c r="AP84" i="3"/>
  <c r="AN84" i="3"/>
  <c r="AO84" i="3" s="1"/>
  <c r="AL84" i="3"/>
  <c r="AM84" i="3" s="1"/>
  <c r="AZ83" i="3"/>
  <c r="AY83" i="3"/>
  <c r="AX83" i="3"/>
  <c r="AW83" i="3"/>
  <c r="AS83" i="3"/>
  <c r="AH83" i="3" s="1"/>
  <c r="AQ83" i="3"/>
  <c r="AP83" i="3"/>
  <c r="AN83" i="3"/>
  <c r="AO83" i="3" s="1"/>
  <c r="AL83" i="3"/>
  <c r="AM83" i="3" s="1"/>
  <c r="AZ82" i="3"/>
  <c r="AY82" i="3"/>
  <c r="AX82" i="3"/>
  <c r="AW82" i="3"/>
  <c r="AS82" i="3"/>
  <c r="AH82" i="3" s="1"/>
  <c r="AQ82" i="3"/>
  <c r="AP82" i="3"/>
  <c r="AN82" i="3"/>
  <c r="AO82" i="3" s="1"/>
  <c r="AL82" i="3"/>
  <c r="AM82" i="3" s="1"/>
  <c r="AZ81" i="3"/>
  <c r="AY81" i="3"/>
  <c r="AX81" i="3"/>
  <c r="AW81" i="3"/>
  <c r="AS81" i="3"/>
  <c r="AH81" i="3" s="1"/>
  <c r="AQ81" i="3"/>
  <c r="AP81" i="3"/>
  <c r="AN81" i="3"/>
  <c r="AO81" i="3" s="1"/>
  <c r="AL81" i="3"/>
  <c r="AM81" i="3" s="1"/>
  <c r="AZ80" i="3"/>
  <c r="AY80" i="3"/>
  <c r="AX80" i="3"/>
  <c r="AW80" i="3"/>
  <c r="AS80" i="3"/>
  <c r="AH80" i="3" s="1"/>
  <c r="AQ80" i="3"/>
  <c r="AP80" i="3"/>
  <c r="AN80" i="3"/>
  <c r="AO80" i="3" s="1"/>
  <c r="AL80" i="3"/>
  <c r="AM80" i="3" s="1"/>
  <c r="AZ79" i="3"/>
  <c r="AY79" i="3"/>
  <c r="AX79" i="3"/>
  <c r="AW79" i="3"/>
  <c r="AS79" i="3"/>
  <c r="AH79" i="3" s="1"/>
  <c r="AQ79" i="3"/>
  <c r="AP79" i="3"/>
  <c r="AN79" i="3"/>
  <c r="AO79" i="3" s="1"/>
  <c r="AL79" i="3"/>
  <c r="AM79" i="3" s="1"/>
  <c r="AZ78" i="3"/>
  <c r="AY78" i="3"/>
  <c r="AX78" i="3"/>
  <c r="AW78" i="3"/>
  <c r="AS78" i="3"/>
  <c r="AH78" i="3" s="1"/>
  <c r="AQ78" i="3"/>
  <c r="AP78" i="3"/>
  <c r="AN78" i="3"/>
  <c r="AO78" i="3" s="1"/>
  <c r="AL78" i="3"/>
  <c r="AM78" i="3" s="1"/>
  <c r="AZ77" i="3"/>
  <c r="AY77" i="3"/>
  <c r="AX77" i="3"/>
  <c r="AW77" i="3"/>
  <c r="AS77" i="3"/>
  <c r="AH77" i="3" s="1"/>
  <c r="AQ77" i="3"/>
  <c r="AP77" i="3"/>
  <c r="AN77" i="3"/>
  <c r="AO77" i="3" s="1"/>
  <c r="AL77" i="3"/>
  <c r="AM77" i="3" s="1"/>
  <c r="AZ76" i="3"/>
  <c r="AY76" i="3"/>
  <c r="AX76" i="3"/>
  <c r="AW76" i="3"/>
  <c r="AS76" i="3"/>
  <c r="AH76" i="3" s="1"/>
  <c r="AQ76" i="3"/>
  <c r="AP76" i="3"/>
  <c r="AN76" i="3"/>
  <c r="AO76" i="3" s="1"/>
  <c r="AL76" i="3"/>
  <c r="AM76" i="3" s="1"/>
  <c r="AZ74" i="3"/>
  <c r="AY74" i="3"/>
  <c r="AX74" i="3"/>
  <c r="AW74" i="3"/>
  <c r="AS74" i="3"/>
  <c r="AH74" i="3" s="1"/>
  <c r="AQ74" i="3"/>
  <c r="AP74" i="3"/>
  <c r="AN74" i="3"/>
  <c r="AO74" i="3" s="1"/>
  <c r="AL74" i="3"/>
  <c r="AM74" i="3" s="1"/>
  <c r="AZ73" i="3"/>
  <c r="AY73" i="3"/>
  <c r="AX73" i="3"/>
  <c r="AW73" i="3"/>
  <c r="AS73" i="3"/>
  <c r="AH73" i="3" s="1"/>
  <c r="AQ73" i="3"/>
  <c r="AP73" i="3"/>
  <c r="AN73" i="3"/>
  <c r="AO73" i="3" s="1"/>
  <c r="AL73" i="3"/>
  <c r="AM73" i="3" s="1"/>
  <c r="AZ72" i="3"/>
  <c r="AY72" i="3"/>
  <c r="AX72" i="3"/>
  <c r="AW72" i="3"/>
  <c r="AS72" i="3"/>
  <c r="AH72" i="3" s="1"/>
  <c r="AQ72" i="3"/>
  <c r="AP72" i="3"/>
  <c r="AN72" i="3"/>
  <c r="AO72" i="3" s="1"/>
  <c r="AL72" i="3"/>
  <c r="AM72" i="3" s="1"/>
  <c r="AZ71" i="3"/>
  <c r="AY71" i="3"/>
  <c r="AX71" i="3"/>
  <c r="AW71" i="3"/>
  <c r="AS71" i="3"/>
  <c r="AH71" i="3" s="1"/>
  <c r="AQ71" i="3"/>
  <c r="AP71" i="3"/>
  <c r="AN71" i="3"/>
  <c r="AO71" i="3" s="1"/>
  <c r="AL71" i="3"/>
  <c r="AM71" i="3" s="1"/>
  <c r="AZ70" i="3"/>
  <c r="AY70" i="3"/>
  <c r="AX70" i="3"/>
  <c r="AW70" i="3"/>
  <c r="AS70" i="3"/>
  <c r="AH70" i="3" s="1"/>
  <c r="AQ70" i="3"/>
  <c r="AP70" i="3"/>
  <c r="AN70" i="3"/>
  <c r="AO70" i="3" s="1"/>
  <c r="AL70" i="3"/>
  <c r="AM70" i="3" s="1"/>
  <c r="AZ69" i="3"/>
  <c r="AY69" i="3"/>
  <c r="AX69" i="3"/>
  <c r="AW69" i="3"/>
  <c r="AS69" i="3"/>
  <c r="AH69" i="3" s="1"/>
  <c r="AQ69" i="3"/>
  <c r="AP69" i="3"/>
  <c r="AN69" i="3"/>
  <c r="AO69" i="3" s="1"/>
  <c r="AL69" i="3"/>
  <c r="AM69" i="3" s="1"/>
  <c r="AZ68" i="3"/>
  <c r="AY68" i="3"/>
  <c r="AX68" i="3"/>
  <c r="AW68" i="3"/>
  <c r="AS68" i="3"/>
  <c r="AH68" i="3" s="1"/>
  <c r="AQ68" i="3"/>
  <c r="AP68" i="3"/>
  <c r="AN68" i="3"/>
  <c r="AO68" i="3" s="1"/>
  <c r="AL68" i="3"/>
  <c r="AM68" i="3" s="1"/>
  <c r="AZ67" i="3"/>
  <c r="AY67" i="3"/>
  <c r="AX67" i="3"/>
  <c r="AV67" i="3"/>
  <c r="AW67" i="3" s="1"/>
  <c r="AS67" i="3"/>
  <c r="AH67" i="3" s="1"/>
  <c r="AQ67" i="3"/>
  <c r="AP67" i="3"/>
  <c r="AN67" i="3"/>
  <c r="AO67" i="3" s="1"/>
  <c r="AL67" i="3"/>
  <c r="AM67" i="3" s="1"/>
  <c r="AZ66" i="3"/>
  <c r="AY66" i="3"/>
  <c r="AX66" i="3"/>
  <c r="AV66" i="3"/>
  <c r="AW66" i="3" s="1"/>
  <c r="AS66" i="3"/>
  <c r="AH66" i="3" s="1"/>
  <c r="AQ66" i="3"/>
  <c r="AP66" i="3"/>
  <c r="AN66" i="3"/>
  <c r="AO66" i="3" s="1"/>
  <c r="AL66" i="3"/>
  <c r="AM66" i="3" s="1"/>
  <c r="AV11" i="3"/>
  <c r="AW11" i="3" s="1"/>
  <c r="AZ11" i="3"/>
  <c r="AZ13" i="3"/>
  <c r="AZ14" i="3"/>
  <c r="AZ15" i="3"/>
  <c r="AZ16" i="3"/>
  <c r="AZ17" i="3"/>
  <c r="AZ18" i="3"/>
  <c r="AZ19" i="3"/>
  <c r="AZ20" i="3"/>
  <c r="AZ21" i="3"/>
  <c r="AZ22" i="3"/>
  <c r="AZ23" i="3"/>
  <c r="AZ24" i="3"/>
  <c r="AZ28" i="3"/>
  <c r="AZ29" i="3"/>
  <c r="AZ30" i="3"/>
  <c r="AZ31" i="3"/>
  <c r="AZ32" i="3"/>
  <c r="AZ33" i="3"/>
  <c r="AZ34" i="3"/>
  <c r="AZ35" i="3"/>
  <c r="AZ36" i="3"/>
  <c r="AZ37" i="3"/>
  <c r="AZ38" i="3"/>
  <c r="AZ39" i="3"/>
  <c r="AZ40" i="3"/>
  <c r="AZ41" i="3"/>
  <c r="AZ42" i="3"/>
  <c r="AZ43" i="3"/>
  <c r="AZ44" i="3"/>
  <c r="AZ45" i="3"/>
  <c r="AZ47" i="3"/>
  <c r="AZ48" i="3"/>
  <c r="AZ49" i="3"/>
  <c r="AZ50" i="3"/>
  <c r="AZ51" i="3"/>
  <c r="AZ52" i="3"/>
  <c r="AZ53" i="3"/>
  <c r="AZ54" i="3"/>
  <c r="AZ55" i="3"/>
  <c r="AZ56" i="3"/>
  <c r="AZ57" i="3"/>
  <c r="AZ58" i="3"/>
  <c r="AZ59" i="3"/>
  <c r="AZ60" i="3"/>
  <c r="AZ61" i="3"/>
  <c r="AZ62" i="3"/>
  <c r="AZ63" i="3"/>
  <c r="AZ64" i="3"/>
  <c r="AZ65" i="3"/>
  <c r="AZ10" i="3"/>
  <c r="AY11" i="3"/>
  <c r="AY13" i="3"/>
  <c r="AY14" i="3"/>
  <c r="AY15" i="3"/>
  <c r="AY16" i="3"/>
  <c r="AY17" i="3"/>
  <c r="AY18" i="3"/>
  <c r="AY19" i="3"/>
  <c r="AY20" i="3"/>
  <c r="AY21" i="3"/>
  <c r="AY22" i="3"/>
  <c r="AY23" i="3"/>
  <c r="AY24" i="3"/>
  <c r="AY28" i="3"/>
  <c r="AY29" i="3"/>
  <c r="AY30" i="3"/>
  <c r="AY31" i="3"/>
  <c r="AY32" i="3"/>
  <c r="AY33" i="3"/>
  <c r="AY34" i="3"/>
  <c r="AY35" i="3"/>
  <c r="AY36" i="3"/>
  <c r="AY37" i="3"/>
  <c r="AY38" i="3"/>
  <c r="AY39" i="3"/>
  <c r="AY40" i="3"/>
  <c r="AY41" i="3"/>
  <c r="AY42" i="3"/>
  <c r="AY43" i="3"/>
  <c r="AY44" i="3"/>
  <c r="AY45" i="3"/>
  <c r="AY47" i="3"/>
  <c r="AY48" i="3"/>
  <c r="AY49" i="3"/>
  <c r="AY50" i="3"/>
  <c r="AY51" i="3"/>
  <c r="AY52" i="3"/>
  <c r="AY53" i="3"/>
  <c r="AY54" i="3"/>
  <c r="AY55" i="3"/>
  <c r="AY56" i="3"/>
  <c r="AY57" i="3"/>
  <c r="AY58" i="3"/>
  <c r="AY59" i="3"/>
  <c r="AY60" i="3"/>
  <c r="AY61" i="3"/>
  <c r="AY62" i="3"/>
  <c r="AY63" i="3"/>
  <c r="AY64" i="3"/>
  <c r="AY65" i="3"/>
  <c r="AY10" i="3"/>
  <c r="AX11" i="3"/>
  <c r="AX13" i="3"/>
  <c r="AX14" i="3"/>
  <c r="AX15" i="3"/>
  <c r="AX16" i="3"/>
  <c r="AX17" i="3"/>
  <c r="AX18" i="3"/>
  <c r="AX19" i="3"/>
  <c r="AX20" i="3"/>
  <c r="AX21" i="3"/>
  <c r="AX22" i="3"/>
  <c r="AX23" i="3"/>
  <c r="AX24" i="3"/>
  <c r="AX28" i="3"/>
  <c r="AX29" i="3"/>
  <c r="AX30" i="3"/>
  <c r="AX31" i="3"/>
  <c r="AX32" i="3"/>
  <c r="AX33" i="3"/>
  <c r="AX34" i="3"/>
  <c r="AX35" i="3"/>
  <c r="AX36" i="3"/>
  <c r="AX37" i="3"/>
  <c r="AX38" i="3"/>
  <c r="AX39" i="3"/>
  <c r="AX40" i="3"/>
  <c r="AX41" i="3"/>
  <c r="AX42" i="3"/>
  <c r="AX43" i="3"/>
  <c r="AX44" i="3"/>
  <c r="AX45" i="3"/>
  <c r="AX47" i="3"/>
  <c r="AX48" i="3"/>
  <c r="AX49" i="3"/>
  <c r="AX50" i="3"/>
  <c r="AX51" i="3"/>
  <c r="AX52" i="3"/>
  <c r="AX53" i="3"/>
  <c r="AX54" i="3"/>
  <c r="AX55" i="3"/>
  <c r="AX56" i="3"/>
  <c r="AX57" i="3"/>
  <c r="AX58" i="3"/>
  <c r="AX59" i="3"/>
  <c r="AX60" i="3"/>
  <c r="AX61" i="3"/>
  <c r="AX62" i="3"/>
  <c r="AX63" i="3"/>
  <c r="AX64" i="3"/>
  <c r="AX65" i="3"/>
  <c r="AX10" i="3"/>
  <c r="AV13" i="3"/>
  <c r="AW13" i="3" s="1"/>
  <c r="AV14" i="3"/>
  <c r="AW14" i="3" s="1"/>
  <c r="AV15" i="3"/>
  <c r="AW15" i="3" s="1"/>
  <c r="AV16" i="3"/>
  <c r="AW16" i="3" s="1"/>
  <c r="AV17" i="3"/>
  <c r="AW17" i="3" s="1"/>
  <c r="AV18" i="3"/>
  <c r="AW18" i="3" s="1"/>
  <c r="AV19" i="3"/>
  <c r="AW19" i="3" s="1"/>
  <c r="AV20" i="3"/>
  <c r="AW20" i="3" s="1"/>
  <c r="AV21" i="3"/>
  <c r="AW21" i="3" s="1"/>
  <c r="AV22" i="3"/>
  <c r="AW22" i="3" s="1"/>
  <c r="AV23" i="3"/>
  <c r="AW23" i="3" s="1"/>
  <c r="AV24" i="3"/>
  <c r="AW24" i="3" s="1"/>
  <c r="AW25" i="3"/>
  <c r="AW26" i="3"/>
  <c r="AW27" i="3"/>
  <c r="AV28" i="3"/>
  <c r="AW28" i="3" s="1"/>
  <c r="AV29" i="3"/>
  <c r="AW29" i="3" s="1"/>
  <c r="AV30" i="3"/>
  <c r="AW30" i="3" s="1"/>
  <c r="AV31" i="3"/>
  <c r="AW31" i="3" s="1"/>
  <c r="AV32" i="3"/>
  <c r="AW32" i="3" s="1"/>
  <c r="AV33" i="3"/>
  <c r="AW33" i="3" s="1"/>
  <c r="AV34" i="3"/>
  <c r="AW34" i="3" s="1"/>
  <c r="AV35" i="3"/>
  <c r="AW35" i="3" s="1"/>
  <c r="AV36" i="3"/>
  <c r="AW36" i="3" s="1"/>
  <c r="AW37" i="3"/>
  <c r="AV38" i="3"/>
  <c r="AW38" i="3" s="1"/>
  <c r="AV39" i="3"/>
  <c r="AW39" i="3" s="1"/>
  <c r="AV40" i="3"/>
  <c r="AW40" i="3" s="1"/>
  <c r="AV41" i="3"/>
  <c r="AW41" i="3" s="1"/>
  <c r="AV42" i="3"/>
  <c r="AW42" i="3" s="1"/>
  <c r="AV43" i="3"/>
  <c r="AW43" i="3" s="1"/>
  <c r="AV44" i="3"/>
  <c r="AW44" i="3" s="1"/>
  <c r="AV45" i="3"/>
  <c r="AW45" i="3" s="1"/>
  <c r="AV47" i="3"/>
  <c r="AW47" i="3" s="1"/>
  <c r="AV48" i="3"/>
  <c r="AW48" i="3" s="1"/>
  <c r="AV49" i="3"/>
  <c r="AW49" i="3" s="1"/>
  <c r="AV50" i="3"/>
  <c r="AW50" i="3" s="1"/>
  <c r="AV51" i="3"/>
  <c r="AW51" i="3" s="1"/>
  <c r="AV52" i="3"/>
  <c r="AW52" i="3" s="1"/>
  <c r="AV53" i="3"/>
  <c r="AW53" i="3" s="1"/>
  <c r="AV54" i="3"/>
  <c r="AW54" i="3" s="1"/>
  <c r="AV55" i="3"/>
  <c r="AW55" i="3" s="1"/>
  <c r="AV56" i="3"/>
  <c r="AW56" i="3" s="1"/>
  <c r="AV57" i="3"/>
  <c r="AW57" i="3" s="1"/>
  <c r="AV58" i="3"/>
  <c r="AW58" i="3" s="1"/>
  <c r="AV59" i="3"/>
  <c r="AW59" i="3" s="1"/>
  <c r="AV60" i="3"/>
  <c r="AW60" i="3" s="1"/>
  <c r="AV61" i="3"/>
  <c r="AW61" i="3" s="1"/>
  <c r="AV62" i="3"/>
  <c r="AW62" i="3" s="1"/>
  <c r="AV63" i="3"/>
  <c r="AW63" i="3" s="1"/>
  <c r="AV64" i="3"/>
  <c r="AW64" i="3" s="1"/>
  <c r="AV65" i="3"/>
  <c r="AW65" i="3" s="1"/>
  <c r="AV10" i="3"/>
  <c r="AW10" i="3" s="1"/>
  <c r="AT116" i="3" l="1"/>
  <c r="AK116" i="3" s="1"/>
  <c r="AT105" i="3"/>
  <c r="AK105" i="3" s="1"/>
  <c r="AT109" i="3"/>
  <c r="AK109" i="3" s="1"/>
  <c r="AT113" i="3"/>
  <c r="AK113" i="3" s="1"/>
  <c r="AT111" i="3"/>
  <c r="AK111" i="3" s="1"/>
  <c r="AT123" i="3"/>
  <c r="AK123" i="3" s="1"/>
  <c r="AT125" i="3"/>
  <c r="AK125" i="3" s="1"/>
  <c r="AT128" i="3"/>
  <c r="AK128" i="3" s="1"/>
  <c r="AT102" i="3"/>
  <c r="AK102" i="3" s="1"/>
  <c r="AT107" i="3"/>
  <c r="AK107" i="3" s="1"/>
  <c r="AT130" i="3"/>
  <c r="AK130" i="3" s="1"/>
  <c r="AR125" i="3"/>
  <c r="AF125" i="3" s="1"/>
  <c r="AT112" i="3"/>
  <c r="AK112" i="3" s="1"/>
  <c r="AT117" i="3"/>
  <c r="AK117" i="3" s="1"/>
  <c r="AT120" i="3"/>
  <c r="AK120" i="3" s="1"/>
  <c r="AT127" i="3"/>
  <c r="AK127" i="3" s="1"/>
  <c r="AT129" i="3"/>
  <c r="AK129" i="3" s="1"/>
  <c r="AT131" i="3"/>
  <c r="AK131" i="3" s="1"/>
  <c r="AT121" i="3"/>
  <c r="AK121" i="3" s="1"/>
  <c r="AT122" i="3"/>
  <c r="AK122" i="3" s="1"/>
  <c r="AT124" i="3"/>
  <c r="AK124" i="3" s="1"/>
  <c r="AT126" i="3"/>
  <c r="AK126" i="3" s="1"/>
  <c r="AT114" i="3"/>
  <c r="AK114" i="3" s="1"/>
  <c r="AT119" i="3"/>
  <c r="AK119" i="3" s="1"/>
  <c r="AT115" i="3"/>
  <c r="AK115" i="3" s="1"/>
  <c r="AT118" i="3"/>
  <c r="AK118" i="3" s="1"/>
  <c r="AT106" i="3"/>
  <c r="AK106" i="3" s="1"/>
  <c r="AT108" i="3"/>
  <c r="AK108" i="3" s="1"/>
  <c r="AT110" i="3"/>
  <c r="AK110" i="3" s="1"/>
  <c r="AT103" i="3"/>
  <c r="AK103" i="3" s="1"/>
  <c r="AT104" i="3"/>
  <c r="AK104" i="3" s="1"/>
  <c r="AT77" i="3"/>
  <c r="AK77" i="3" s="1"/>
  <c r="AT93" i="3"/>
  <c r="AK93" i="3" s="1"/>
  <c r="AT97" i="3"/>
  <c r="AK97" i="3" s="1"/>
  <c r="AR129" i="3"/>
  <c r="AF129" i="3" s="1"/>
  <c r="AT70" i="3"/>
  <c r="AK70" i="3" s="1"/>
  <c r="AT98" i="3"/>
  <c r="AK98" i="3" s="1"/>
  <c r="AR127" i="3"/>
  <c r="AF127" i="3" s="1"/>
  <c r="AT100" i="3"/>
  <c r="AK100" i="3" s="1"/>
  <c r="AT96" i="3"/>
  <c r="AK96" i="3" s="1"/>
  <c r="AT12" i="3"/>
  <c r="AK12" i="3" s="1"/>
  <c r="AR106" i="3"/>
  <c r="AF106" i="3" s="1"/>
  <c r="AR108" i="3"/>
  <c r="AR112" i="3"/>
  <c r="AF112" i="3" s="1"/>
  <c r="AR118" i="3"/>
  <c r="AF118" i="3" s="1"/>
  <c r="AR123" i="3"/>
  <c r="AT71" i="3"/>
  <c r="AK71" i="3" s="1"/>
  <c r="AT87" i="3"/>
  <c r="AK87" i="3" s="1"/>
  <c r="AR99" i="3"/>
  <c r="AF99" i="3" s="1"/>
  <c r="AR130" i="3"/>
  <c r="AU130" i="3" s="1"/>
  <c r="AR131" i="3"/>
  <c r="AR94" i="3"/>
  <c r="AR124" i="3"/>
  <c r="AT72" i="3"/>
  <c r="AK72" i="3" s="1"/>
  <c r="AT79" i="3"/>
  <c r="AK79" i="3" s="1"/>
  <c r="AT89" i="3"/>
  <c r="AK89" i="3" s="1"/>
  <c r="AT92" i="3"/>
  <c r="AK92" i="3" s="1"/>
  <c r="AT94" i="3"/>
  <c r="AK94" i="3" s="1"/>
  <c r="AR96" i="3"/>
  <c r="AU96" i="3" s="1"/>
  <c r="AR121" i="3"/>
  <c r="AF121" i="3" s="1"/>
  <c r="AR122" i="3"/>
  <c r="AR126" i="3"/>
  <c r="AU126" i="3" s="1"/>
  <c r="AR128" i="3"/>
  <c r="AU128" i="3" s="1"/>
  <c r="AT68" i="3"/>
  <c r="AK68" i="3" s="1"/>
  <c r="AR69" i="3"/>
  <c r="AF69" i="3" s="1"/>
  <c r="AT82" i="3"/>
  <c r="AK82" i="3" s="1"/>
  <c r="AT85" i="3"/>
  <c r="AK85" i="3" s="1"/>
  <c r="AT88" i="3"/>
  <c r="AK88" i="3" s="1"/>
  <c r="AT90" i="3"/>
  <c r="AK90" i="3" s="1"/>
  <c r="AR104" i="3"/>
  <c r="AU104" i="3" s="1"/>
  <c r="AR107" i="3"/>
  <c r="AU107" i="3" s="1"/>
  <c r="AR115" i="3"/>
  <c r="AF115" i="3" s="1"/>
  <c r="AT69" i="3"/>
  <c r="AK69" i="3" s="1"/>
  <c r="AT73" i="3"/>
  <c r="AK73" i="3" s="1"/>
  <c r="AR80" i="3"/>
  <c r="AF80" i="3" s="1"/>
  <c r="AT81" i="3"/>
  <c r="AK81" i="3" s="1"/>
  <c r="AR102" i="3"/>
  <c r="AF102" i="3" s="1"/>
  <c r="AR110" i="3"/>
  <c r="AR116" i="3"/>
  <c r="AF116" i="3" s="1"/>
  <c r="AT99" i="3"/>
  <c r="AK99" i="3" s="1"/>
  <c r="AT101" i="3"/>
  <c r="AK101" i="3" s="1"/>
  <c r="AR98" i="3"/>
  <c r="AR90" i="3"/>
  <c r="AF90" i="3" s="1"/>
  <c r="AR92" i="3"/>
  <c r="AF92" i="3" s="1"/>
  <c r="AT91" i="3"/>
  <c r="AK91" i="3" s="1"/>
  <c r="AT95" i="3"/>
  <c r="AK95" i="3" s="1"/>
  <c r="AR91" i="3"/>
  <c r="AT83" i="3"/>
  <c r="AK83" i="3" s="1"/>
  <c r="AT84" i="3"/>
  <c r="AK84" i="3" s="1"/>
  <c r="AT86" i="3"/>
  <c r="AK86" i="3" s="1"/>
  <c r="AR84" i="3"/>
  <c r="AF84" i="3" s="1"/>
  <c r="AR83" i="3"/>
  <c r="AU83" i="3" s="1"/>
  <c r="AR87" i="3"/>
  <c r="AF87" i="3" s="1"/>
  <c r="AR82" i="3"/>
  <c r="AF82" i="3" s="1"/>
  <c r="AT78" i="3"/>
  <c r="AK78" i="3" s="1"/>
  <c r="AT80" i="3"/>
  <c r="AK80" i="3" s="1"/>
  <c r="AR74" i="3"/>
  <c r="AF74" i="3" s="1"/>
  <c r="AT74" i="3"/>
  <c r="AK74" i="3" s="1"/>
  <c r="AT76" i="3"/>
  <c r="AK76" i="3" s="1"/>
  <c r="AR73" i="3"/>
  <c r="AR76" i="3"/>
  <c r="AF76" i="3" s="1"/>
  <c r="AT67" i="3"/>
  <c r="AK67" i="3" s="1"/>
  <c r="AT66" i="3"/>
  <c r="AK66" i="3" s="1"/>
  <c r="AR70" i="3"/>
  <c r="AF70" i="3" s="1"/>
  <c r="AR67" i="3"/>
  <c r="AF67" i="3" s="1"/>
  <c r="AR12" i="3"/>
  <c r="AF122" i="3"/>
  <c r="AR71" i="3"/>
  <c r="AR88" i="3"/>
  <c r="AF123" i="3"/>
  <c r="AF131" i="3"/>
  <c r="AR95" i="3"/>
  <c r="AF95" i="3" s="1"/>
  <c r="AR109" i="3"/>
  <c r="AR66" i="3"/>
  <c r="AR68" i="3"/>
  <c r="AR78" i="3"/>
  <c r="AF78" i="3" s="1"/>
  <c r="AR101" i="3"/>
  <c r="AF101" i="3" s="1"/>
  <c r="AR93" i="3"/>
  <c r="AF93" i="3" s="1"/>
  <c r="AR97" i="3"/>
  <c r="AF97" i="3" s="1"/>
  <c r="AR105" i="3"/>
  <c r="AF105" i="3" s="1"/>
  <c r="AR117" i="3"/>
  <c r="AU117" i="3" s="1"/>
  <c r="AR72" i="3"/>
  <c r="AR81" i="3"/>
  <c r="AF81" i="3" s="1"/>
  <c r="AR79" i="3"/>
  <c r="AF79" i="3" s="1"/>
  <c r="AR86" i="3"/>
  <c r="AF86" i="3" s="1"/>
  <c r="AR100" i="3"/>
  <c r="AR120" i="3"/>
  <c r="AU120" i="3" s="1"/>
  <c r="AR89" i="3"/>
  <c r="AF89" i="3" s="1"/>
  <c r="AR77" i="3"/>
  <c r="AF77" i="3" s="1"/>
  <c r="AR113" i="3"/>
  <c r="AF113" i="3" s="1"/>
  <c r="AR85" i="3"/>
  <c r="AF85" i="3" s="1"/>
  <c r="AR111" i="3"/>
  <c r="AR114" i="3"/>
  <c r="AR103" i="3"/>
  <c r="AU103" i="3" s="1"/>
  <c r="AR119" i="3"/>
  <c r="AF119" i="3" s="1"/>
  <c r="AS65" i="3"/>
  <c r="AH65" i="3" s="1"/>
  <c r="AQ65" i="3"/>
  <c r="AP65" i="3"/>
  <c r="AN65" i="3"/>
  <c r="AO65" i="3" s="1"/>
  <c r="AL65" i="3"/>
  <c r="AM65" i="3" s="1"/>
  <c r="AS64" i="3"/>
  <c r="AH64" i="3" s="1"/>
  <c r="AQ64" i="3"/>
  <c r="AP64" i="3"/>
  <c r="AN64" i="3"/>
  <c r="AO64" i="3" s="1"/>
  <c r="AL64" i="3"/>
  <c r="AM64" i="3" s="1"/>
  <c r="AS63" i="3"/>
  <c r="AH63" i="3" s="1"/>
  <c r="AQ63" i="3"/>
  <c r="AP63" i="3"/>
  <c r="AN63" i="3"/>
  <c r="AO63" i="3" s="1"/>
  <c r="AL63" i="3"/>
  <c r="AM63" i="3" s="1"/>
  <c r="AS62" i="3"/>
  <c r="AH62" i="3" s="1"/>
  <c r="AQ62" i="3"/>
  <c r="AP62" i="3"/>
  <c r="AN62" i="3"/>
  <c r="AO62" i="3" s="1"/>
  <c r="AL62" i="3"/>
  <c r="AM62" i="3" s="1"/>
  <c r="AS61" i="3"/>
  <c r="AH61" i="3" s="1"/>
  <c r="AQ61" i="3"/>
  <c r="AP61" i="3"/>
  <c r="AN61" i="3"/>
  <c r="AO61" i="3" s="1"/>
  <c r="AL61" i="3"/>
  <c r="AM61" i="3" s="1"/>
  <c r="AS60" i="3"/>
  <c r="AH60" i="3" s="1"/>
  <c r="AQ60" i="3"/>
  <c r="AP60" i="3"/>
  <c r="AN60" i="3"/>
  <c r="AO60" i="3" s="1"/>
  <c r="AL60" i="3"/>
  <c r="AM60" i="3" s="1"/>
  <c r="AS59" i="3"/>
  <c r="AH59" i="3" s="1"/>
  <c r="AQ59" i="3"/>
  <c r="AP59" i="3"/>
  <c r="AN59" i="3"/>
  <c r="AO59" i="3" s="1"/>
  <c r="AL59" i="3"/>
  <c r="AM59" i="3" s="1"/>
  <c r="AS58" i="3"/>
  <c r="AH58" i="3" s="1"/>
  <c r="AQ58" i="3"/>
  <c r="AP58" i="3"/>
  <c r="AN58" i="3"/>
  <c r="AO58" i="3" s="1"/>
  <c r="AL58" i="3"/>
  <c r="AM58" i="3" s="1"/>
  <c r="AS57" i="3"/>
  <c r="AH57" i="3" s="1"/>
  <c r="AQ57" i="3"/>
  <c r="AP57" i="3"/>
  <c r="AN57" i="3"/>
  <c r="AO57" i="3" s="1"/>
  <c r="AL57" i="3"/>
  <c r="AM57" i="3" s="1"/>
  <c r="AS56" i="3"/>
  <c r="AH56" i="3" s="1"/>
  <c r="AQ56" i="3"/>
  <c r="AP56" i="3"/>
  <c r="AN56" i="3"/>
  <c r="AO56" i="3" s="1"/>
  <c r="AL56" i="3"/>
  <c r="AM56" i="3" s="1"/>
  <c r="AS55" i="3"/>
  <c r="AH55" i="3" s="1"/>
  <c r="AQ55" i="3"/>
  <c r="AP55" i="3"/>
  <c r="AN55" i="3"/>
  <c r="AO55" i="3" s="1"/>
  <c r="AL55" i="3"/>
  <c r="AM55" i="3" s="1"/>
  <c r="AS54" i="3"/>
  <c r="AH54" i="3" s="1"/>
  <c r="AQ54" i="3"/>
  <c r="AP54" i="3"/>
  <c r="AN54" i="3"/>
  <c r="AO54" i="3" s="1"/>
  <c r="AL54" i="3"/>
  <c r="AM54" i="3" s="1"/>
  <c r="AS53" i="3"/>
  <c r="AH53" i="3" s="1"/>
  <c r="AQ53" i="3"/>
  <c r="AP53" i="3"/>
  <c r="AN53" i="3"/>
  <c r="AO53" i="3" s="1"/>
  <c r="AL53" i="3"/>
  <c r="AM53" i="3" s="1"/>
  <c r="AS52" i="3"/>
  <c r="AH52" i="3" s="1"/>
  <c r="AQ52" i="3"/>
  <c r="AP52" i="3"/>
  <c r="AN52" i="3"/>
  <c r="AO52" i="3" s="1"/>
  <c r="AL52" i="3"/>
  <c r="AM52" i="3" s="1"/>
  <c r="AS51" i="3"/>
  <c r="AH51" i="3" s="1"/>
  <c r="AQ51" i="3"/>
  <c r="AP51" i="3"/>
  <c r="AN51" i="3"/>
  <c r="AO51" i="3" s="1"/>
  <c r="AL51" i="3"/>
  <c r="AM51" i="3" s="1"/>
  <c r="AS50" i="3"/>
  <c r="AH50" i="3" s="1"/>
  <c r="AQ50" i="3"/>
  <c r="AP50" i="3"/>
  <c r="AN50" i="3"/>
  <c r="AO50" i="3" s="1"/>
  <c r="AL50" i="3"/>
  <c r="AM50" i="3" s="1"/>
  <c r="AS49" i="3"/>
  <c r="AH49" i="3" s="1"/>
  <c r="AQ49" i="3"/>
  <c r="AP49" i="3"/>
  <c r="AN49" i="3"/>
  <c r="AO49" i="3" s="1"/>
  <c r="AL49" i="3"/>
  <c r="AM49" i="3" s="1"/>
  <c r="AS48" i="3"/>
  <c r="AH48" i="3" s="1"/>
  <c r="AQ48" i="3"/>
  <c r="AP48" i="3"/>
  <c r="AN48" i="3"/>
  <c r="AO48" i="3" s="1"/>
  <c r="AL48" i="3"/>
  <c r="AM48" i="3" s="1"/>
  <c r="AS47" i="3"/>
  <c r="AH47" i="3" s="1"/>
  <c r="AQ47" i="3"/>
  <c r="AP47" i="3"/>
  <c r="AN47" i="3"/>
  <c r="AO47" i="3" s="1"/>
  <c r="AL47" i="3"/>
  <c r="AM47" i="3" s="1"/>
  <c r="AS45" i="3"/>
  <c r="AH45" i="3" s="1"/>
  <c r="AQ45" i="3"/>
  <c r="AP45" i="3"/>
  <c r="AN45" i="3"/>
  <c r="AO45" i="3" s="1"/>
  <c r="AL45" i="3"/>
  <c r="AM45" i="3" s="1"/>
  <c r="AS44" i="3"/>
  <c r="AH44" i="3" s="1"/>
  <c r="AQ44" i="3"/>
  <c r="AP44" i="3"/>
  <c r="AN44" i="3"/>
  <c r="AO44" i="3" s="1"/>
  <c r="AL44" i="3"/>
  <c r="AM44" i="3" s="1"/>
  <c r="AS43" i="3"/>
  <c r="AH43" i="3" s="1"/>
  <c r="AQ43" i="3"/>
  <c r="AP43" i="3"/>
  <c r="AN43" i="3"/>
  <c r="AO43" i="3" s="1"/>
  <c r="AL43" i="3"/>
  <c r="AM43" i="3" s="1"/>
  <c r="AS42" i="3"/>
  <c r="AH42" i="3" s="1"/>
  <c r="AQ42" i="3"/>
  <c r="AP42" i="3"/>
  <c r="AN42" i="3"/>
  <c r="AO42" i="3" s="1"/>
  <c r="AL42" i="3"/>
  <c r="AM42" i="3" s="1"/>
  <c r="AS41" i="3"/>
  <c r="AH41" i="3" s="1"/>
  <c r="AQ41" i="3"/>
  <c r="AP41" i="3"/>
  <c r="AN41" i="3"/>
  <c r="AO41" i="3" s="1"/>
  <c r="AL41" i="3"/>
  <c r="AM41" i="3" s="1"/>
  <c r="AS40" i="3"/>
  <c r="AH40" i="3" s="1"/>
  <c r="AQ40" i="3"/>
  <c r="AP40" i="3"/>
  <c r="AN40" i="3"/>
  <c r="AO40" i="3" s="1"/>
  <c r="AL40" i="3"/>
  <c r="AM40" i="3" s="1"/>
  <c r="AS39" i="3"/>
  <c r="AH39" i="3" s="1"/>
  <c r="AQ39" i="3"/>
  <c r="AP39" i="3"/>
  <c r="AN39" i="3"/>
  <c r="AO39" i="3" s="1"/>
  <c r="AL39" i="3"/>
  <c r="AM39" i="3" s="1"/>
  <c r="AS38" i="3"/>
  <c r="AH38" i="3" s="1"/>
  <c r="AQ38" i="3"/>
  <c r="AP38" i="3"/>
  <c r="AN38" i="3"/>
  <c r="AO38" i="3" s="1"/>
  <c r="AL38" i="3"/>
  <c r="AM38" i="3" s="1"/>
  <c r="AS37" i="3"/>
  <c r="AH37" i="3" s="1"/>
  <c r="AQ37" i="3"/>
  <c r="AP37" i="3"/>
  <c r="AN37" i="3"/>
  <c r="AO37" i="3" s="1"/>
  <c r="AL37" i="3"/>
  <c r="AM37" i="3" s="1"/>
  <c r="AS36" i="3"/>
  <c r="AH36" i="3" s="1"/>
  <c r="AQ36" i="3"/>
  <c r="AP36" i="3"/>
  <c r="AN36" i="3"/>
  <c r="AO36" i="3" s="1"/>
  <c r="AL36" i="3"/>
  <c r="AM36" i="3" s="1"/>
  <c r="AS35" i="3"/>
  <c r="AH35" i="3" s="1"/>
  <c r="AQ35" i="3"/>
  <c r="AP35" i="3"/>
  <c r="AN35" i="3"/>
  <c r="AO35" i="3" s="1"/>
  <c r="AL35" i="3"/>
  <c r="AM35" i="3" s="1"/>
  <c r="AS34" i="3"/>
  <c r="AH34" i="3" s="1"/>
  <c r="AQ34" i="3"/>
  <c r="AP34" i="3"/>
  <c r="AN34" i="3"/>
  <c r="AO34" i="3" s="1"/>
  <c r="AL34" i="3"/>
  <c r="AM34" i="3" s="1"/>
  <c r="AS33" i="3"/>
  <c r="AH33" i="3" s="1"/>
  <c r="AQ33" i="3"/>
  <c r="AP33" i="3"/>
  <c r="AN33" i="3"/>
  <c r="AO33" i="3" s="1"/>
  <c r="AL33" i="3"/>
  <c r="AM33" i="3" s="1"/>
  <c r="AS32" i="3"/>
  <c r="AH32" i="3" s="1"/>
  <c r="AQ32" i="3"/>
  <c r="AP32" i="3"/>
  <c r="AN32" i="3"/>
  <c r="AO32" i="3" s="1"/>
  <c r="AL32" i="3"/>
  <c r="AM32" i="3" s="1"/>
  <c r="AS31" i="3"/>
  <c r="AH31" i="3" s="1"/>
  <c r="AQ31" i="3"/>
  <c r="AP31" i="3"/>
  <c r="AN31" i="3"/>
  <c r="AO31" i="3" s="1"/>
  <c r="AL31" i="3"/>
  <c r="AM31" i="3" s="1"/>
  <c r="AS30" i="3"/>
  <c r="AH30" i="3" s="1"/>
  <c r="AQ30" i="3"/>
  <c r="AP30" i="3"/>
  <c r="AN30" i="3"/>
  <c r="AO30" i="3" s="1"/>
  <c r="AL30" i="3"/>
  <c r="AM30" i="3" s="1"/>
  <c r="AS29" i="3"/>
  <c r="AH29" i="3" s="1"/>
  <c r="AQ29" i="3"/>
  <c r="AP29" i="3"/>
  <c r="AN29" i="3"/>
  <c r="AO29" i="3" s="1"/>
  <c r="AL29" i="3"/>
  <c r="AM29" i="3" s="1"/>
  <c r="AS28" i="3"/>
  <c r="AH28" i="3" s="1"/>
  <c r="AQ28" i="3"/>
  <c r="AP28" i="3"/>
  <c r="AN28" i="3"/>
  <c r="AO28" i="3" s="1"/>
  <c r="AL28" i="3"/>
  <c r="AM28" i="3" s="1"/>
  <c r="AS27" i="3"/>
  <c r="AH27" i="3" s="1"/>
  <c r="AQ27" i="3"/>
  <c r="AP27" i="3"/>
  <c r="AN27" i="3"/>
  <c r="AO27" i="3" s="1"/>
  <c r="AL27" i="3"/>
  <c r="AM27" i="3" s="1"/>
  <c r="AS26" i="3"/>
  <c r="AH26" i="3" s="1"/>
  <c r="AQ26" i="3"/>
  <c r="AP26" i="3"/>
  <c r="AN26" i="3"/>
  <c r="AO26" i="3" s="1"/>
  <c r="AL26" i="3"/>
  <c r="AM26" i="3" s="1"/>
  <c r="AS25" i="3"/>
  <c r="AH25" i="3" s="1"/>
  <c r="AQ25" i="3"/>
  <c r="AP25" i="3"/>
  <c r="AN25" i="3"/>
  <c r="AO25" i="3" s="1"/>
  <c r="AL25" i="3"/>
  <c r="AM25" i="3" s="1"/>
  <c r="AS24" i="3"/>
  <c r="AH24" i="3" s="1"/>
  <c r="AQ24" i="3"/>
  <c r="AP24" i="3"/>
  <c r="AN24" i="3"/>
  <c r="AO24" i="3" s="1"/>
  <c r="AL24" i="3"/>
  <c r="AM24" i="3" s="1"/>
  <c r="AS23" i="3"/>
  <c r="AH23" i="3" s="1"/>
  <c r="AQ23" i="3"/>
  <c r="AP23" i="3"/>
  <c r="AN23" i="3"/>
  <c r="AO23" i="3" s="1"/>
  <c r="AL23" i="3"/>
  <c r="AM23" i="3" s="1"/>
  <c r="AS22" i="3"/>
  <c r="AH22" i="3" s="1"/>
  <c r="AQ22" i="3"/>
  <c r="AP22" i="3"/>
  <c r="AN22" i="3"/>
  <c r="AO22" i="3" s="1"/>
  <c r="AL22" i="3"/>
  <c r="AM22" i="3" s="1"/>
  <c r="AS21" i="3"/>
  <c r="AH21" i="3" s="1"/>
  <c r="AQ21" i="3"/>
  <c r="AP21" i="3"/>
  <c r="AN21" i="3"/>
  <c r="AO21" i="3" s="1"/>
  <c r="AL21" i="3"/>
  <c r="AM21" i="3" s="1"/>
  <c r="AS20" i="3"/>
  <c r="AH20" i="3" s="1"/>
  <c r="AQ20" i="3"/>
  <c r="AP20" i="3"/>
  <c r="AN20" i="3"/>
  <c r="AO20" i="3" s="1"/>
  <c r="AL20" i="3"/>
  <c r="AM20" i="3" s="1"/>
  <c r="AS19" i="3"/>
  <c r="AH19" i="3" s="1"/>
  <c r="AQ19" i="3"/>
  <c r="AP19" i="3"/>
  <c r="AN19" i="3"/>
  <c r="AO19" i="3" s="1"/>
  <c r="AL19" i="3"/>
  <c r="AM19" i="3" s="1"/>
  <c r="AS11" i="3"/>
  <c r="AH11" i="3" s="1"/>
  <c r="AQ11" i="3"/>
  <c r="AP11" i="3"/>
  <c r="AN11" i="3"/>
  <c r="AO11" i="3" s="1"/>
  <c r="AL11" i="3"/>
  <c r="AM11" i="3" s="1"/>
  <c r="AS10" i="3"/>
  <c r="AH10" i="3" s="1"/>
  <c r="AQ10" i="3"/>
  <c r="AP10" i="3"/>
  <c r="AN10" i="3"/>
  <c r="AO10" i="3" s="1"/>
  <c r="AL10" i="3"/>
  <c r="AM10" i="3" s="1"/>
  <c r="F15" i="5"/>
  <c r="AY96" i="3" s="1"/>
  <c r="F8" i="5"/>
  <c r="AS13" i="3"/>
  <c r="AH13" i="3" s="1"/>
  <c r="AN14" i="3"/>
  <c r="AO14" i="3" s="1"/>
  <c r="AN15" i="3"/>
  <c r="AO15" i="3" s="1"/>
  <c r="AN16" i="3"/>
  <c r="AO16" i="3" s="1"/>
  <c r="AN17" i="3"/>
  <c r="AO17" i="3" s="1"/>
  <c r="AN18" i="3"/>
  <c r="AO18" i="3" s="1"/>
  <c r="AN13" i="3"/>
  <c r="AO13" i="3" s="1"/>
  <c r="AL14" i="3"/>
  <c r="AM14" i="3" s="1"/>
  <c r="AL15" i="3"/>
  <c r="AM15" i="3" s="1"/>
  <c r="AL16" i="3"/>
  <c r="AM16" i="3" s="1"/>
  <c r="AL17" i="3"/>
  <c r="AM17" i="3" s="1"/>
  <c r="AL18" i="3"/>
  <c r="AM18" i="3" s="1"/>
  <c r="AL13" i="3"/>
  <c r="AM13" i="3" s="1"/>
  <c r="AS14" i="3"/>
  <c r="AH14" i="3" s="1"/>
  <c r="AS15" i="3"/>
  <c r="AH15" i="3" s="1"/>
  <c r="AS16" i="3"/>
  <c r="AH16" i="3" s="1"/>
  <c r="AS17" i="3"/>
  <c r="AH17" i="3" s="1"/>
  <c r="AS18" i="3"/>
  <c r="AH18" i="3" s="1"/>
  <c r="AQ14" i="3"/>
  <c r="AQ15" i="3"/>
  <c r="AQ16" i="3"/>
  <c r="AQ17" i="3"/>
  <c r="AQ18" i="3"/>
  <c r="AQ13" i="3"/>
  <c r="AP14" i="3"/>
  <c r="AP15" i="3"/>
  <c r="AP16" i="3"/>
  <c r="AP17" i="3"/>
  <c r="AP18" i="3"/>
  <c r="AP13" i="3"/>
  <c r="AU125" i="3" l="1"/>
  <c r="AU114" i="3"/>
  <c r="AU109" i="3"/>
  <c r="AU106" i="3"/>
  <c r="AU123" i="3"/>
  <c r="AU111" i="3"/>
  <c r="AF130" i="3"/>
  <c r="AU90" i="3"/>
  <c r="AU124" i="3"/>
  <c r="AU108" i="3"/>
  <c r="AU131" i="3"/>
  <c r="AU122" i="3"/>
  <c r="AU116" i="3"/>
  <c r="AU110" i="3"/>
  <c r="AF108" i="3"/>
  <c r="AU115" i="3"/>
  <c r="AF126" i="3"/>
  <c r="AU94" i="3"/>
  <c r="AF124" i="3"/>
  <c r="AU102" i="3"/>
  <c r="AU118" i="3"/>
  <c r="AU127" i="3"/>
  <c r="AU71" i="3"/>
  <c r="AU98" i="3"/>
  <c r="AU119" i="3"/>
  <c r="AT34" i="3"/>
  <c r="AK34" i="3" s="1"/>
  <c r="AT65" i="3"/>
  <c r="AK65" i="3" s="1"/>
  <c r="AF94" i="3"/>
  <c r="AU100" i="3"/>
  <c r="AU72" i="3"/>
  <c r="AF128" i="3"/>
  <c r="AU129" i="3"/>
  <c r="AU87" i="3"/>
  <c r="AT15" i="3"/>
  <c r="AK15" i="3" s="1"/>
  <c r="AF110" i="3"/>
  <c r="AF96" i="3"/>
  <c r="AF100" i="3"/>
  <c r="AF120" i="3"/>
  <c r="AT40" i="3"/>
  <c r="AK40" i="3" s="1"/>
  <c r="AU113" i="3"/>
  <c r="AU88" i="3"/>
  <c r="AU67" i="3"/>
  <c r="AU121" i="3"/>
  <c r="AF107" i="3"/>
  <c r="AU97" i="3"/>
  <c r="AT52" i="3"/>
  <c r="AK52" i="3" s="1"/>
  <c r="AT60" i="3"/>
  <c r="AK60" i="3" s="1"/>
  <c r="AF98" i="3"/>
  <c r="AU86" i="3"/>
  <c r="AU112" i="3"/>
  <c r="AU92" i="3"/>
  <c r="AU73" i="3"/>
  <c r="AF114" i="3"/>
  <c r="AU84" i="3"/>
  <c r="AU68" i="3"/>
  <c r="AU91" i="3"/>
  <c r="AT16" i="3"/>
  <c r="AK16" i="3" s="1"/>
  <c r="AT24" i="3"/>
  <c r="AK24" i="3" s="1"/>
  <c r="AT58" i="3"/>
  <c r="AK58" i="3" s="1"/>
  <c r="AF109" i="3"/>
  <c r="AU76" i="3"/>
  <c r="AF83" i="3"/>
  <c r="AU69" i="3"/>
  <c r="AF104" i="3"/>
  <c r="AT18" i="3"/>
  <c r="AK18" i="3" s="1"/>
  <c r="AT35" i="3"/>
  <c r="AK35" i="3" s="1"/>
  <c r="AT38" i="3"/>
  <c r="AK38" i="3" s="1"/>
  <c r="AT41" i="3"/>
  <c r="AK41" i="3" s="1"/>
  <c r="AF103" i="3"/>
  <c r="AU105" i="3"/>
  <c r="AU80" i="3"/>
  <c r="AU66" i="3"/>
  <c r="AU12" i="3"/>
  <c r="AF12" i="3"/>
  <c r="AU82" i="3"/>
  <c r="AT39" i="3"/>
  <c r="AK39" i="3" s="1"/>
  <c r="AT42" i="3"/>
  <c r="AK42" i="3" s="1"/>
  <c r="AT48" i="3"/>
  <c r="AK48" i="3" s="1"/>
  <c r="AT51" i="3"/>
  <c r="AK51" i="3" s="1"/>
  <c r="AT64" i="3"/>
  <c r="AK64" i="3" s="1"/>
  <c r="AU77" i="3"/>
  <c r="AU99" i="3"/>
  <c r="AU101" i="3"/>
  <c r="AF91" i="3"/>
  <c r="AU95" i="3"/>
  <c r="AU89" i="3"/>
  <c r="AU93" i="3"/>
  <c r="AU78" i="3"/>
  <c r="AU79" i="3"/>
  <c r="AF73" i="3"/>
  <c r="AU74" i="3"/>
  <c r="AF71" i="3"/>
  <c r="AF68" i="3"/>
  <c r="AU70" i="3"/>
  <c r="AT63" i="3"/>
  <c r="AK63" i="3" s="1"/>
  <c r="AT59" i="3"/>
  <c r="AK59" i="3" s="1"/>
  <c r="AT62" i="3"/>
  <c r="AK62" i="3" s="1"/>
  <c r="AT57" i="3"/>
  <c r="AK57" i="3" s="1"/>
  <c r="AT56" i="3"/>
  <c r="AK56" i="3" s="1"/>
  <c r="AT53" i="3"/>
  <c r="AK53" i="3" s="1"/>
  <c r="AT45" i="3"/>
  <c r="AK45" i="3" s="1"/>
  <c r="AT50" i="3"/>
  <c r="AK50" i="3" s="1"/>
  <c r="AT47" i="3"/>
  <c r="AK47" i="3" s="1"/>
  <c r="AT36" i="3"/>
  <c r="AK36" i="3" s="1"/>
  <c r="AT43" i="3"/>
  <c r="AK43" i="3" s="1"/>
  <c r="AT31" i="3"/>
  <c r="AK31" i="3" s="1"/>
  <c r="AT28" i="3"/>
  <c r="AK28" i="3" s="1"/>
  <c r="AT29" i="3"/>
  <c r="AK29" i="3" s="1"/>
  <c r="AT27" i="3"/>
  <c r="AK27" i="3" s="1"/>
  <c r="AT30" i="3"/>
  <c r="AK30" i="3" s="1"/>
  <c r="AT33" i="3"/>
  <c r="AK33" i="3" s="1"/>
  <c r="AT17" i="3"/>
  <c r="AK17" i="3" s="1"/>
  <c r="AT22" i="3"/>
  <c r="AK22" i="3" s="1"/>
  <c r="AT23" i="3"/>
  <c r="AK23" i="3" s="1"/>
  <c r="AT21" i="3"/>
  <c r="AK21" i="3" s="1"/>
  <c r="AF66" i="3"/>
  <c r="AF88" i="3"/>
  <c r="AF72" i="3"/>
  <c r="AU81" i="3"/>
  <c r="AF117" i="3"/>
  <c r="AU85" i="3"/>
  <c r="AF111" i="3"/>
  <c r="AR14" i="3"/>
  <c r="AR20" i="3"/>
  <c r="AF20" i="3" s="1"/>
  <c r="AR36" i="3"/>
  <c r="AR44" i="3"/>
  <c r="AR65" i="3"/>
  <c r="AF65" i="3" s="1"/>
  <c r="AR31" i="3"/>
  <c r="AR19" i="3"/>
  <c r="AR45" i="3"/>
  <c r="AR40" i="3"/>
  <c r="AR54" i="3"/>
  <c r="AF54" i="3" s="1"/>
  <c r="AR43" i="3"/>
  <c r="AR15" i="3"/>
  <c r="AF15" i="3" s="1"/>
  <c r="AR32" i="3"/>
  <c r="AF32" i="3" s="1"/>
  <c r="AR21" i="3"/>
  <c r="AR26" i="3"/>
  <c r="AR41" i="3"/>
  <c r="AR49" i="3"/>
  <c r="AF49" i="3" s="1"/>
  <c r="AR64" i="3"/>
  <c r="AF64" i="3" s="1"/>
  <c r="AR18" i="3"/>
  <c r="AR13" i="3"/>
  <c r="AR29" i="3"/>
  <c r="AF29" i="3" s="1"/>
  <c r="AR33" i="3"/>
  <c r="AR53" i="3"/>
  <c r="AR57" i="3"/>
  <c r="AF57" i="3" s="1"/>
  <c r="AR24" i="3"/>
  <c r="AU24" i="3" s="1"/>
  <c r="AR28" i="3"/>
  <c r="AR52" i="3"/>
  <c r="AU52" i="3" s="1"/>
  <c r="AR56" i="3"/>
  <c r="AR61" i="3"/>
  <c r="AR23" i="3"/>
  <c r="AR27" i="3"/>
  <c r="AR47" i="3"/>
  <c r="AR51" i="3"/>
  <c r="AF51" i="3" s="1"/>
  <c r="AR22" i="3"/>
  <c r="AR37" i="3"/>
  <c r="AR42" i="3"/>
  <c r="AF42" i="3" s="1"/>
  <c r="AR50" i="3"/>
  <c r="AF50" i="3" s="1"/>
  <c r="AR55" i="3"/>
  <c r="AF55" i="3" s="1"/>
  <c r="AR60" i="3"/>
  <c r="AF60" i="3" s="1"/>
  <c r="AR35" i="3"/>
  <c r="AU35" i="3" s="1"/>
  <c r="AR39" i="3"/>
  <c r="AR59" i="3"/>
  <c r="AF59" i="3" s="1"/>
  <c r="AR63" i="3"/>
  <c r="AR17" i="3"/>
  <c r="AR25" i="3"/>
  <c r="AR30" i="3"/>
  <c r="AF30" i="3" s="1"/>
  <c r="AR34" i="3"/>
  <c r="AF34" i="3" s="1"/>
  <c r="AR58" i="3"/>
  <c r="AR62" i="3"/>
  <c r="AF62" i="3" s="1"/>
  <c r="AR16" i="3"/>
  <c r="AF16" i="3" s="1"/>
  <c r="AR38" i="3"/>
  <c r="AR48" i="3"/>
  <c r="AU48" i="3" s="1"/>
  <c r="AR11" i="3"/>
  <c r="AR10" i="3"/>
  <c r="AT61" i="3"/>
  <c r="AK61" i="3" s="1"/>
  <c r="AT44" i="3"/>
  <c r="AK44" i="3" s="1"/>
  <c r="AT55" i="3"/>
  <c r="AK55" i="3" s="1"/>
  <c r="AT25" i="3"/>
  <c r="AK25" i="3" s="1"/>
  <c r="AT32" i="3"/>
  <c r="AK32" i="3" s="1"/>
  <c r="AT49" i="3"/>
  <c r="AK49" i="3" s="1"/>
  <c r="AT54" i="3"/>
  <c r="AK54" i="3" s="1"/>
  <c r="AT11" i="3"/>
  <c r="AK11" i="3" s="1"/>
  <c r="AT37" i="3"/>
  <c r="AK37" i="3" s="1"/>
  <c r="AT19" i="3"/>
  <c r="AK19" i="3" s="1"/>
  <c r="AT13" i="3"/>
  <c r="AK13" i="3" s="1"/>
  <c r="AT20" i="3"/>
  <c r="AK20" i="3" s="1"/>
  <c r="AT26" i="3"/>
  <c r="AK26" i="3" s="1"/>
  <c r="AT10" i="3"/>
  <c r="AK10" i="3" s="1"/>
  <c r="AT14" i="3"/>
  <c r="AK14" i="3" s="1"/>
  <c r="AU38" i="3" l="1"/>
  <c r="AU63" i="3"/>
  <c r="AU23" i="3"/>
  <c r="AU56" i="3"/>
  <c r="AU40" i="3"/>
  <c r="AU50" i="3"/>
  <c r="AU17" i="3"/>
  <c r="AU58" i="3"/>
  <c r="AU47" i="3"/>
  <c r="AU53" i="3"/>
  <c r="AU41" i="3"/>
  <c r="AU45" i="3"/>
  <c r="AU39" i="3"/>
  <c r="AU36" i="3"/>
  <c r="AU25" i="3"/>
  <c r="AU22" i="3"/>
  <c r="AU18" i="3"/>
  <c r="AU43" i="3"/>
  <c r="AU57" i="3"/>
  <c r="AF26" i="3"/>
  <c r="AU26" i="3"/>
  <c r="AF27" i="3"/>
  <c r="AU27" i="3"/>
  <c r="AU28" i="3"/>
  <c r="AF28" i="3"/>
  <c r="AU33" i="3"/>
  <c r="AF33" i="3"/>
  <c r="AU31" i="3"/>
  <c r="AF31" i="3"/>
  <c r="AU21" i="3"/>
  <c r="AF41" i="3"/>
  <c r="AF56" i="3"/>
  <c r="AF45" i="3"/>
  <c r="AF21" i="3"/>
  <c r="AU65" i="3"/>
  <c r="AU15" i="3"/>
  <c r="AU29" i="3"/>
  <c r="AF53" i="3"/>
  <c r="AF52" i="3"/>
  <c r="AF17" i="3"/>
  <c r="AU42" i="3"/>
  <c r="AF47" i="3"/>
  <c r="AU59" i="3"/>
  <c r="AU62" i="3"/>
  <c r="AF24" i="3"/>
  <c r="AU16" i="3"/>
  <c r="AF38" i="3"/>
  <c r="AF63" i="3"/>
  <c r="AF22" i="3"/>
  <c r="AF58" i="3"/>
  <c r="AU51" i="3"/>
  <c r="AU34" i="3"/>
  <c r="AU60" i="3"/>
  <c r="AU64" i="3"/>
  <c r="AU30" i="3"/>
  <c r="AU54" i="3"/>
  <c r="AU14" i="3"/>
  <c r="AU37" i="3"/>
  <c r="AU49" i="3"/>
  <c r="AU61" i="3"/>
  <c r="AU11" i="3"/>
  <c r="AU32" i="3"/>
  <c r="AU20" i="3"/>
  <c r="AU10" i="3"/>
  <c r="AU55" i="3"/>
  <c r="AU44" i="3"/>
  <c r="AU13" i="3"/>
  <c r="AU19" i="3"/>
  <c r="AF10" i="3"/>
  <c r="AF23" i="3"/>
  <c r="AF40" i="3"/>
  <c r="AF39" i="3"/>
  <c r="AF35" i="3"/>
  <c r="AF44" i="3"/>
  <c r="AF48" i="3"/>
  <c r="AF36" i="3"/>
  <c r="AF43" i="3"/>
  <c r="AF61" i="3"/>
  <c r="AF37" i="3"/>
  <c r="AF19" i="3"/>
  <c r="AF11" i="3"/>
  <c r="AF18" i="3"/>
  <c r="AF14" i="3"/>
  <c r="AF13" i="3"/>
  <c r="F41" i="5" l="1"/>
  <c r="F40" i="5"/>
  <c r="I3" i="5"/>
</calcChain>
</file>

<file path=xl/sharedStrings.xml><?xml version="1.0" encoding="utf-8"?>
<sst xmlns="http://schemas.openxmlformats.org/spreadsheetml/2006/main" count="5406" uniqueCount="892">
  <si>
    <t>Página 1 de 1</t>
  </si>
  <si>
    <t>TIPO DE ORIGEN</t>
  </si>
  <si>
    <t>ID</t>
  </si>
  <si>
    <t xml:space="preserve">Proceso que identifica el activo </t>
  </si>
  <si>
    <t>Nombre del activo</t>
  </si>
  <si>
    <t>Descripción del activo</t>
  </si>
  <si>
    <t>Tipo</t>
  </si>
  <si>
    <t>Custodio</t>
  </si>
  <si>
    <t>Medio de conservación</t>
  </si>
  <si>
    <t>Idioma</t>
  </si>
  <si>
    <t>Ubicación física</t>
  </si>
  <si>
    <t>Ubicación digital</t>
  </si>
  <si>
    <t>Interno</t>
  </si>
  <si>
    <t>Externo</t>
  </si>
  <si>
    <t>Serie</t>
  </si>
  <si>
    <t>Subserie</t>
  </si>
  <si>
    <t>Contiene datos personales?</t>
  </si>
  <si>
    <t>Sensible</t>
  </si>
  <si>
    <t>Privado</t>
  </si>
  <si>
    <t>Semiprivado</t>
  </si>
  <si>
    <t>Público</t>
  </si>
  <si>
    <t>Niños, niñas y adolescentes</t>
  </si>
  <si>
    <t>Finalidad de la recolección de los datos personales</t>
  </si>
  <si>
    <t>Cuenta con las autorizaciones para el tratamiento de datos personales</t>
  </si>
  <si>
    <t>Fecha de retiro</t>
  </si>
  <si>
    <t xml:space="preserve">Fundamento constitucional o legal </t>
  </si>
  <si>
    <t>Fundamento jurídico de la excepción</t>
  </si>
  <si>
    <t>Excepción total o parcial</t>
  </si>
  <si>
    <t xml:space="preserve">Fecha de la calificación </t>
  </si>
  <si>
    <t xml:space="preserve">Plazo de la clasificación o reserva </t>
  </si>
  <si>
    <t xml:space="preserve">Elaborado Por: </t>
  </si>
  <si>
    <t>Firma:</t>
  </si>
  <si>
    <t>Cargo :</t>
  </si>
  <si>
    <t>Lugar y Fecha:</t>
  </si>
  <si>
    <t xml:space="preserve"> </t>
  </si>
  <si>
    <t>Propietario de la información</t>
  </si>
  <si>
    <t>CLASIFICACIÓN DOCUMENTAL (categoría de la información)</t>
  </si>
  <si>
    <t>Dependencia</t>
  </si>
  <si>
    <t>TIPO DE ACTIVO</t>
  </si>
  <si>
    <t>PROPIEDAD</t>
  </si>
  <si>
    <t>IDENTIFICACIÓN GENERAL DEL ACTIVO</t>
  </si>
  <si>
    <t>MEDIO DE CONSERVACIÓN Y UBICACIÓN</t>
  </si>
  <si>
    <t>NIVEL DE CLASIFICACIÓN</t>
  </si>
  <si>
    <t xml:space="preserve">Frecuencia de generación </t>
  </si>
  <si>
    <t>Formato(s) usado(s) para almacenar la información</t>
  </si>
  <si>
    <t>Nivel de Criticidad</t>
  </si>
  <si>
    <t>Etiquetado</t>
  </si>
  <si>
    <t>CLASIFICACIÓN DE DATOS PERSONALES</t>
  </si>
  <si>
    <t>Objetivo Legítimo de la Excepción</t>
  </si>
  <si>
    <t xml:space="preserve">CLASIFICACIÓN DE LOS ACTIVOS DE INFORMACIÓN (Conforme a la Ley 1712 de 2014) </t>
  </si>
  <si>
    <t>SECRETARÍA DE CULTURA, RECREACIÓN Y DEPORTE</t>
  </si>
  <si>
    <t>Información Publicada /  Disponible</t>
  </si>
  <si>
    <t xml:space="preserve">Código: </t>
  </si>
  <si>
    <t>Versión:</t>
  </si>
  <si>
    <t xml:space="preserve">Fecha de Emisión: </t>
  </si>
  <si>
    <t>HISTORIA LABORAL</t>
  </si>
  <si>
    <t>Información Disponible</t>
  </si>
  <si>
    <t>Tipo de Proceso</t>
  </si>
  <si>
    <t>Clasificación de la información</t>
  </si>
  <si>
    <t>Nombre del responsable de la identificación de activos del proceso o dependencia</t>
  </si>
  <si>
    <t>Digital</t>
  </si>
  <si>
    <t>Español</t>
  </si>
  <si>
    <t>Nombre del responsable del proceso que aprueba los activos</t>
  </si>
  <si>
    <t>Proceso</t>
  </si>
  <si>
    <t>DEPENDENCIAS</t>
  </si>
  <si>
    <t>Tipo Proceso</t>
  </si>
  <si>
    <t>Procesos</t>
  </si>
  <si>
    <t>GERENCIA</t>
  </si>
  <si>
    <t>UNIDAD ADMINISTRATIVA</t>
  </si>
  <si>
    <t>ESTRATEGICOS</t>
  </si>
  <si>
    <t>DIRECCIONAMIENTO ESTRATÉGICO</t>
  </si>
  <si>
    <t>DESPACHO_SECRETARIA</t>
  </si>
  <si>
    <t>DESPACHO SECRETARIA</t>
  </si>
  <si>
    <t>MISIONALES</t>
  </si>
  <si>
    <t>SUBSECRETARÍA_DE_GOBERNANZA</t>
  </si>
  <si>
    <t>OFICINA DE CONTROL INTERNO</t>
  </si>
  <si>
    <t>APOYO</t>
  </si>
  <si>
    <t>SUBSECRETARÍA DISTRITAL DE CULTURA CIUDADANA Y  GESTION DEL CONOCIMIENTO</t>
  </si>
  <si>
    <t>OFICINA DE CONTROL INTERNO DISCIPLINARIO</t>
  </si>
  <si>
    <t>EVALUACION</t>
  </si>
  <si>
    <t>DIRECCION DE ARTE CULTURA Y PATRIMONIO</t>
  </si>
  <si>
    <t>OFICINA ASESORA JURÍDICA</t>
  </si>
  <si>
    <t>OFICINA ASESORA DE COMUNICACIONES</t>
  </si>
  <si>
    <t>DIRECCION DE GESTIÓN CORPORATIVA</t>
  </si>
  <si>
    <t>OFICINA ASESORA DE PLANEACIÓN</t>
  </si>
  <si>
    <t>OFICINA DE TECNOLOGIAS DE LA INFORMACIÓN</t>
  </si>
  <si>
    <t>DIRECCION DE FOMENTO</t>
  </si>
  <si>
    <t>DIRECCION DE ASUNTOS LOCALES Y PARTICIPACIÓN</t>
  </si>
  <si>
    <t>GESTIÓN JURÍDICA</t>
  </si>
  <si>
    <t>DIRECCIÓN DE ECONOMIA ESTUDIOS Y POLITICA</t>
  </si>
  <si>
    <t>DIRECCIÓN DE PERSONAS JURIDICAS</t>
  </si>
  <si>
    <t>SDIRECCIÓN DE OBSERVATORIO Y GESTION DEL CONOCIMIENTO CULTURAL</t>
  </si>
  <si>
    <t>SUBDIRECCIÓN DE GESTIÓN CULTURAL Y ARTISTICA</t>
  </si>
  <si>
    <t>SUBDIRECCIÓN DE INFRAESTRUCTURA  Y PATRIMONIO CULTURAL</t>
  </si>
  <si>
    <t>GRUPO INTERNO DE TRABAJO DE GESTIÓN DEL TALENTO HUMANOS</t>
  </si>
  <si>
    <t>GRUPO INTERNO DE TRABAJO DE GESTIÓN DE FINANCIERA</t>
  </si>
  <si>
    <t>GRUPO INTERNO DE TRABAJO DE GESTIÓN SERVICIOS ADMINISTRATIVOS</t>
  </si>
  <si>
    <t>CONFIDENCIALIDAD DOCUMENTAL</t>
  </si>
  <si>
    <t>¿ EL ACTIVO ALMACENA O PROCESA INFORMACIÓN…</t>
  </si>
  <si>
    <t>PUNTAJE</t>
  </si>
  <si>
    <t>OBJETIVO LEGÍTIMO DE LA EXCEPCIÓN</t>
  </si>
  <si>
    <t>CLASIFICACIÓN DE LA INFORMACIÓN</t>
  </si>
  <si>
    <t>FUNDAMENTO CONSTITUCIONAL O LEGAL</t>
  </si>
  <si>
    <t>1) INFORMACIÓN PÚBLICA</t>
  </si>
  <si>
    <t>BAJO</t>
  </si>
  <si>
    <t>INFORMACIÓN PÚBLICA</t>
  </si>
  <si>
    <t>ALTO</t>
  </si>
  <si>
    <t>LEY 1712, ARTÍCULO 18 LITERAL A "EL DERECHO DE TODA PERSONA A LA INTIMIDAD."</t>
  </si>
  <si>
    <t>INFORMACIÓN PÚBLICA CLASIFICADA</t>
  </si>
  <si>
    <t>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t>
  </si>
  <si>
    <t>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t>
  </si>
  <si>
    <t>LEY ESTATUTARIA 1266 DE 2008 ARTICULO 3
G) DATO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PRESENTE LEY.
H) DATO PRIVADO. ES EL DATO QUE POR SU NATURALEZA ÍNTIMA O RESERVADA SÓLO ES RELEVANTE PARA EL TITULAR.</t>
  </si>
  <si>
    <t>LEY 1712, ARTÍCULO 18 LITERAL B "EL DERECHO DE TODA PERSONA A LA VIDA, LA SALUD O LA SEGURIDAD."</t>
  </si>
  <si>
    <t>LEY 1712, ARTÍCULO 18 LITERAL C "LOS SECRETOS COMERCIALES, INDUSTRIALES Y PROFESIONALES, ASÍ COMO LOS ESTIPULADOS EN EL PARÁGRAFO DEL ARTÍCULO 77 DE LA LEY 1474 DE 2011."</t>
  </si>
  <si>
    <t>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t>
  </si>
  <si>
    <t>LEY 1712 ARTÍCULO 19 LITERAL A "LA DEFENSA Y SEGURIDAD NACIONAL."</t>
  </si>
  <si>
    <t>INFORMACIÓN PÚBLICA RESERVADA</t>
  </si>
  <si>
    <t>LEY 1755 DE 2015 ARTÍCULO  24. INFORMACIONES Y DOCUMENTOS RESERVADOS. SOLO TENDRÁN CARÁCTER RESERVADO LAS INFORMACIONES Y DOCUMENTOS EXPRESAMENTE SOMETIDOS A RESERVA POR LA CONSTITUCIÓN POLÍTICA O LA LEY, Y EN ESPECIAL:
1. LOS RELACIONADOS CON LA DEFENSA O SEGURIDAD NACIONALES.</t>
  </si>
  <si>
    <t>LEY 1712 ARTÍCULO 19 LITERAL B "LA SEGURIDAD PÚBLICA."</t>
  </si>
  <si>
    <t>LEY 1712 ARTÍCULO 19 LITERAL C "LAS RELACIONES INTERNACIONALES."</t>
  </si>
  <si>
    <t>LEY 1755 ARTÍCULO 24 LITERAL 2: TENDRÁN CARÁCTER RESERVADO LAS INFORMACIONES Y DOCUMENTOS EXPRESAMENTE SOMETIDOS A RESERVA POR LA CONSTITUCIÓN POLÍTICA Y EN ESPECIAL LAS INSTRUCCIONES EN MATERIA DIPLOMÁTICA</t>
  </si>
  <si>
    <t>LEY 1712 ARTÍCULO 19 LITERAL D "LA PREVENCIÓN, INVESTIGACIÓN Y PERSECUCIÓN DE LOS DELITOS Y LAS FALTAS DISCIPLINARIAS, MIENTRAS QUE NO SE HAGA EFECTIVA LA MEDIDA DE ASEGURAMIENTO O SE FORMULE PLIEGO DE CARGOS, SEGÚN EL CASO."</t>
  </si>
  <si>
    <t>LEY 734 DE 2002 (CDU),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t>
  </si>
  <si>
    <t>LEY 1712 ARTÍCULO 19 LITERAL E "EL DEBIDO PROCESO Y LA IGUALDAD DE LAS PARTES EN LOS PROCESOS JUDICIALES."</t>
  </si>
  <si>
    <t>LEY 1564 DE 2012 ARTÍCULO 3 / LEY 1437 DE 2011 ARTÍCULO 3 NUMERAL 8
LEY 1564 ARTÍCULO 3: LAS ACTUACIONES SE CUMPLIRÁN EN FORMA ORAL, PÚBLICA Y EN AUDIENCIAS, SALVO LAS QUE EXPRESAMENTE SE AUTORICE REALIZAR POR ESCRITO O ESTÉN AMPARADAS POR RESERVA.</t>
  </si>
  <si>
    <t>LEY 1712 ARTÍCULO 19 LITERAL F "LA ADMINISTRACIÓN EFECTIVA DE LA JUSTICIA."</t>
  </si>
  <si>
    <t>LEY 734 DE 2002,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 EN EL PROCEDIMIENTO ESPECIAL ANTE EL PROCURADOR GENERAL DE LA NACIÓN Y EN EL PROCEDIMIENTO VERBAL, HASTA LA DECISIÓN DE CITAR A AUDIENCIA.</t>
  </si>
  <si>
    <t>LEY 1712 ARTÍCULO 19 LITERAL G "LOS DERECHOS DE LA INFANCIA Y LA ADOLESCENCIA."</t>
  </si>
  <si>
    <t>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t>
  </si>
  <si>
    <t>LEY 1712 ARTÍCULO 19 LITERAL H "LA ESTABILIDAD MACROECONÓMICA Y FINANCIERA DEL PAÍS."</t>
  </si>
  <si>
    <t xml:space="preserve">LEY 1755 ARTÍCULO 24 LITERAL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t>
  </si>
  <si>
    <t>LEY 1712 ARTÍCULO 19 LITERAL I "LA SALUD PÚBLICA."</t>
  </si>
  <si>
    <t>LEY 1712 ARTÍCULO 19 PARÁGRAFO "SE EXCEPTÚAN TAMBIÉN LOS DOCUMENTOS QUE CONTENGAN LAS OPINIONES O PUNTOS DE VISTA QUE FORMEN PARTE DEL PROCESO DELIBERATIVO DE LOS SERVIDORES PÚBLICOS."</t>
  </si>
  <si>
    <t>LEY 1712 ARTÍCULO 19 PARÁGRAFO: SE EXCEPTÚAN TAMBIÉN LOS DOCUMENTOS QUE CONTENGAN LAS OPINIONES O PUNTOS DE VISTA QUE FORMEN PARTE DEL PROCESO DELIBERATIVO DE LOS SERVIDORES PÚBLICOS</t>
  </si>
  <si>
    <t>OTRA NORMA LEGAL O CONSTITUCIONAL</t>
  </si>
  <si>
    <t>REVISAR CON JURÍDICA</t>
  </si>
  <si>
    <t>INTEGRIDAD</t>
  </si>
  <si>
    <t>PREGUNTA</t>
  </si>
  <si>
    <t>Valoración</t>
  </si>
  <si>
    <t>Se produce impacto por el compromiso de la integridad del activo de información a nivel:</t>
  </si>
  <si>
    <t>1) INSIGNIFICANTE</t>
  </si>
  <si>
    <t>2) MENOR</t>
  </si>
  <si>
    <t>3) MODERADO</t>
  </si>
  <si>
    <t>MEDIO</t>
  </si>
  <si>
    <t>4) MAYOR</t>
  </si>
  <si>
    <t>5) CATASTRÓFICO</t>
  </si>
  <si>
    <t>DISPONIBILIDAD</t>
  </si>
  <si>
    <t>La pérdida de disponibilidad:</t>
  </si>
  <si>
    <t>Menor que 2</t>
  </si>
  <si>
    <t>1) NO APLICA / NO ES RELEVANTE</t>
  </si>
  <si>
    <t>Mayor a 2 y menor que 3,0</t>
  </si>
  <si>
    <t>2) ES CRÍTICO PARA LAS OPERACIONES INTERNAS</t>
  </si>
  <si>
    <t>Mayor a 3,0</t>
  </si>
  <si>
    <t>3) PODRÍA AFECTAR LA TOMA DE DECISIONES</t>
  </si>
  <si>
    <t>4) ES CRÍTICO PARA EL SERVICIO HACIA TERCEROS</t>
  </si>
  <si>
    <t>5) PUEDE GENERAR INCUMPLIMIENTOS LEGALES Y REGLAMENTARIOS</t>
  </si>
  <si>
    <t>El tiempo máximo de recuperación aceptable es:</t>
  </si>
  <si>
    <t>1) 4 HORAS</t>
  </si>
  <si>
    <t>2) 8 HORAS</t>
  </si>
  <si>
    <t>3) 24 HORAS</t>
  </si>
  <si>
    <t>4) 48 HORAS</t>
  </si>
  <si>
    <t>5) 7 DÍAS</t>
  </si>
  <si>
    <t>6) 14 DÍAS</t>
  </si>
  <si>
    <t>7) 30 DÍAS</t>
  </si>
  <si>
    <t>8) &gt;30 DÍAS</t>
  </si>
  <si>
    <t xml:space="preserve">¿Que impacto se produce por la pérdida de la integridad de este activo de información? </t>
  </si>
  <si>
    <t>¿El activo almacena información relacionada con?</t>
  </si>
  <si>
    <t>¿La pérdida de disponibilidad cómo afecta el activo de información?</t>
  </si>
  <si>
    <t>¿El tiempo máximo de indisponibilidad del activo de información es?</t>
  </si>
  <si>
    <t>CONFIDENCIALIDAD</t>
  </si>
  <si>
    <t>1) PÚBLICO EN GENERAL</t>
  </si>
  <si>
    <t>PÚBLICA</t>
  </si>
  <si>
    <t>2) INTERNO DE LA ENTIDAD</t>
  </si>
  <si>
    <t>GENERAL (uso interno)</t>
  </si>
  <si>
    <t>3) PROCESOS</t>
  </si>
  <si>
    <t>CLASIFICADA</t>
  </si>
  <si>
    <t>4) ALTA DIRECCIÓN</t>
  </si>
  <si>
    <t>RESERVADA</t>
  </si>
  <si>
    <t>DESCRIPCIÓN</t>
  </si>
  <si>
    <t>HARDWARE</t>
  </si>
  <si>
    <t>SOFTWARE</t>
  </si>
  <si>
    <t>SERVICIOS</t>
  </si>
  <si>
    <t>FRECUENCIA DE ACTUALIZACIÓN</t>
  </si>
  <si>
    <t>EN LINEA</t>
  </si>
  <si>
    <t>DIARIO</t>
  </si>
  <si>
    <t>QUINCENAL</t>
  </si>
  <si>
    <t>MENSUAL</t>
  </si>
  <si>
    <t>BIMENSUAL</t>
  </si>
  <si>
    <t>TRIMESTRAL</t>
  </si>
  <si>
    <t>SEMESTRAL</t>
  </si>
  <si>
    <t>ANUAL</t>
  </si>
  <si>
    <t>POR DEMANDA</t>
  </si>
  <si>
    <t>DIRECCION_DE_ARTE_CULTURA_Y_PATRIMONIO</t>
  </si>
  <si>
    <t>DIRECCION_DE_LECTURAS_Y_BIBLIOTECAS</t>
  </si>
  <si>
    <t>DIRECCION_DE_GESTION_CORPORATIVA</t>
  </si>
  <si>
    <t>DIRECCION DE LECTURAS Y BIBLIOTECAS</t>
  </si>
  <si>
    <t>SEGUIMIENTO Y EVALUACION DE LA GESTION</t>
  </si>
  <si>
    <t>GESTIÓN OPERATIVA DE TI</t>
  </si>
  <si>
    <t>GESTIÓN FINANCIERA</t>
  </si>
  <si>
    <t>GESTIÓN DE TALENTO HUMANO</t>
  </si>
  <si>
    <t>RELACIÓN CON LA CIUDADANÍA</t>
  </si>
  <si>
    <t>GESTIÓN ADMINISTRATIVA</t>
  </si>
  <si>
    <t>GESTIÓN DOCUMENTAL</t>
  </si>
  <si>
    <t>FORMULACIÓN Y SEGUIMIENTO DE POLÍTICAS PÚBLICAS</t>
  </si>
  <si>
    <t>PROMOCIÓN DE AGENTES Y PRÁCTICAS CULTURALES Y RECREODEPORTIVAS</t>
  </si>
  <si>
    <t>GESTIÓN DEL CONOCIMIENTO</t>
  </si>
  <si>
    <t>PARTICIPACIÓN CIUDADANA</t>
  </si>
  <si>
    <t>APROPIACIÓN DE LA INFRAESTUCTURA Y PATRIMONIO CULTURAL</t>
  </si>
  <si>
    <t>COMUNICACIÓN ESTRATÉGICA</t>
  </si>
  <si>
    <t>GESTIÓN ESTRATÉGICA DE TI</t>
  </si>
  <si>
    <t>GRUPO INTERNO DE INFRAESTRUCTURA Y SISTEMAS DE INFORMACIÓN</t>
  </si>
  <si>
    <t>SUBSECRETARÍA_DISTRITAL_DE_CULTURA_CIUDADANA_Y_GESTION_DEL_CONOCIMIENTO</t>
  </si>
  <si>
    <t>OFICINA_DE_TECNOLOGIAS_DE_LA_INFORMACIÓN</t>
  </si>
  <si>
    <t>RECURSO HUMANO</t>
  </si>
  <si>
    <t>BASES DE DATOS PERSONALES</t>
  </si>
  <si>
    <t>Son DATOS o INFORMACIÓN identificados en los documentos de archivo, que se encuentran identificados y clasificados en la tabla de retención documental y sus actualizaciones o que se encuentran en diferentes tipos de documentos.</t>
  </si>
  <si>
    <t>Son aquellos dispositivos físicos, en donde reposa la información, y que por su contenido son considerados críticos o importantes, tales como servidores físicos o virtuales, soluciones de respaldo de información, computadores, celulares, switch, router, firewall, discos duros, memorias USB, entre otros.</t>
  </si>
  <si>
    <t>Cualquier software utilizado para la ejecución de las actividades de la entidad, debe ser identificado como un activo de tipo software, por ejemplo, motores de base de datos, aplicaciones contables, aplicaciones ofimáticas, aplicaciones de gestión o seguimiento de proyectos, aplicaciones geo-referenciales, etc.</t>
  </si>
  <si>
    <t>Son servicios tecnológicos utilizados para la transmisión, recepción, almacenamiento y control de la información, por lo cual son considerados activos de información, por ejemplo: Internet, correo electrónico, Intranet, página web, servicio de impresión y fotocopiado, mesa de ayuda, sistema integrado de gestión, Orfeo, entre otros.</t>
  </si>
  <si>
    <t>Son las personas (funcionarios y contratistas) que por su experiencia, conocimiento, habilidades, conocen información histórica o administrativa, que no está consignada en ningún documento o medio para su uso o consulta y por ello son considerados un activo de información para el proceso o dependencia y para la entidad.</t>
  </si>
  <si>
    <t>Es cualquier información que contenga datos personales como (tipo y número de identificación, nombres, sexo, edad, otros) que pueda asociarse o identificar a una o varias personas naturales. La información se puede encontrar en medio físico (papel) o en medio electrónico (archivos en cualquier formato digital, como hojas electrónicas, procesadores de texto, o motores de bases de datos), sin importar la cantidad de datos personales que contenga. Por lo general las empresas y entidades públicas, tienen las siguientes 3 bases de datos: de empleados, clientes y proveedores. (Adaptado de la SIC, Superintendencia de Industria y Comercio.</t>
  </si>
  <si>
    <t>¿Cómo determina el nivel de acceso en cuanto a la información que maneja el activo?</t>
  </si>
  <si>
    <t>Valoración Confidencialidad</t>
  </si>
  <si>
    <t>Valoración Integridad</t>
  </si>
  <si>
    <t>Valoración Disponibilidad</t>
  </si>
  <si>
    <t>VALORACIÓN DE CONFIDENCIALIDAD DOCUMENTOS</t>
  </si>
  <si>
    <t>NUMERO CONFIDENCIALIDAD INFORMACION</t>
  </si>
  <si>
    <t>VALORACIÓN DE CONFIDENCIALIDAD NIVEL DE ACCESO</t>
  </si>
  <si>
    <t>NUMERO CONFIDENCIALIDAD OTROS ACTIVOS</t>
  </si>
  <si>
    <t>VALORACIÓN # DE DISPONIBILIDAD</t>
  </si>
  <si>
    <t>DESCRIPTOR DE DISPONIBILIDAD</t>
  </si>
  <si>
    <t>VALORACIÓN DE CONFIDENCIALIDAD</t>
  </si>
  <si>
    <t>VALORACIÓN DE INTEGRIDAD</t>
  </si>
  <si>
    <t>VALORACION DE DISPONIBILIDAD</t>
  </si>
  <si>
    <t>FUNDAMENTO JURÍDICO DE LA EXCEPCIÓN</t>
  </si>
  <si>
    <t>LEY 1712 DE 2014</t>
  </si>
  <si>
    <t>N/A</t>
  </si>
  <si>
    <t>RESERVA TOTAL</t>
  </si>
  <si>
    <t>RESERVA PARCIAL</t>
  </si>
  <si>
    <t>SIN RESERVA</t>
  </si>
  <si>
    <t xml:space="preserve">INFRAESTRUCTURA CRÍTICA </t>
  </si>
  <si>
    <t>Plazo de la Calificación</t>
  </si>
  <si>
    <t>PERMANENTE</t>
  </si>
  <si>
    <t>GRUPO INTERNO DE TRABAJO DE GESTIÓN CONTRATACIÓN</t>
  </si>
  <si>
    <t>DEPENDENCIA</t>
  </si>
  <si>
    <t>CUATRIMESTRAL</t>
  </si>
  <si>
    <t>INFORMACIÓN</t>
  </si>
  <si>
    <t>DESPACHO - SECRETARÍA DISTRITAL DE CULTURA, RECREACIÓN Y DEPORTE</t>
  </si>
  <si>
    <t>OFICINA ASESORA DE JURÍDICA</t>
  </si>
  <si>
    <t>OFICINA DE TECNOLOGÍAS DE LA INFORMACIÓN</t>
  </si>
  <si>
    <t>DIRECCIÓN DE FOMENTO</t>
  </si>
  <si>
    <t>DIRECCIÓN DE ASUNTOS LOCALES Y PARTICIPACIÓN</t>
  </si>
  <si>
    <t>DIRECCIÓN DE ECONOMÍA, ESTUDIOS Y POLÍTICA</t>
  </si>
  <si>
    <t>DIRECCIÓN DE PERSONAS JURÍDICAS</t>
  </si>
  <si>
    <t>SUBSECRETARÍA DISTRITAL DE CULTURA CIUDADANA Y GESTIÓN DEL CONOCIMIENTO</t>
  </si>
  <si>
    <t>DIRECCIÓN DEL OBSERVATORIO Y GESTIÓN DEL CONOCIMIENTO CULTURAL</t>
  </si>
  <si>
    <t>DIRECCIÓN DE ARTE CULTURA Y PATRIMONIO</t>
  </si>
  <si>
    <t>SUBDIRECCIÓN DE GESTIÓN CULTURAL Y ARTÍSTICA</t>
  </si>
  <si>
    <t>SUBDIRECCIÓN DE INFRAESTRUCTURA CULTURAL Y PATRIMONIO CULTURAL</t>
  </si>
  <si>
    <t>DIRECCIÓN DE LECTURA Y BIBLIOTECAS</t>
  </si>
  <si>
    <t>DIRECCIÓN DE GESTIÓN CORPORATIVA</t>
  </si>
  <si>
    <t>GRUPO INTERNO DE TRABAJO DE TALENTO HUMANO</t>
  </si>
  <si>
    <t>GRUPO INTERNO DE TRABAJO DE GESTIÓN FINANCIERA</t>
  </si>
  <si>
    <t>GRUPO INTERNO DE TRABAJO DE CONTRATACIÓN</t>
  </si>
  <si>
    <t>GRUPO INTERNO DE TRABAJO DE GESTIÓN DE SERVICIOS ADMINISTRATIVOS</t>
  </si>
  <si>
    <t>GESTIÓN DOCUMENTAL, ARCHIVO Y CORRESPONDENCIA</t>
  </si>
  <si>
    <t>2) DATOS PERSONALES</t>
  </si>
  <si>
    <t>3) AFECTACIÓN A LA VIDA, LA SALUD O LA SEGURIDAD DE UNA PERSONA</t>
  </si>
  <si>
    <t>4) SECRETOS COMERCIALES, INDUSTRIALES Y PROFESIONALES</t>
  </si>
  <si>
    <t>5) LA DEFENSA Y SEGURIDAD NACIONAL</t>
  </si>
  <si>
    <t>6) LA SEGURIDAD PÚBLICA</t>
  </si>
  <si>
    <t>7) LAS RELACIONES INTERNACIONALES</t>
  </si>
  <si>
    <t>8) LA PREVENCIÓN, INVESTIGACIÓN Y PERSECUCIÓN DE LOS DELITOS Y LAS FALTAS DISCIPLINARIAS</t>
  </si>
  <si>
    <t>9) EL DEBIDO PROCESO Y LA IGUALDAD DE LAS PARTES EN LOS PROCESOS JUDICIALES</t>
  </si>
  <si>
    <t>10) LA ADMINISTRACIÓN EFECTIVA DE LA JUSTICIA</t>
  </si>
  <si>
    <t>11) LOS DERECHOS DE LA INFANCIA Y LA ADOLESCENCIA</t>
  </si>
  <si>
    <t>12) LA ESTABILIDAD MACROECONÓMICA Y FINANCIERA DEL PAÍS</t>
  </si>
  <si>
    <t>13) LA SALUD PÚBLICA</t>
  </si>
  <si>
    <t>14) OPINIONES O PUNTOS DE VISTA QUE FORMAN PARTE DEL PROCESO DELIBERATIVO DE LOS SERVIDORES PÚBLICOS</t>
  </si>
  <si>
    <t>15) PROTECCIÓN POR UNA NORMA LEGAL O CONSTITUCIONAL DE UN TEMA DIFERENTE A LOS ENUNCIADOS ANTERIORMENTE</t>
  </si>
  <si>
    <t>1 AÑO</t>
  </si>
  <si>
    <t>2 AÑOS</t>
  </si>
  <si>
    <t>3 AÑOS</t>
  </si>
  <si>
    <t>4 AÑOS</t>
  </si>
  <si>
    <t>5 AÑOS</t>
  </si>
  <si>
    <t>6 AÑOS</t>
  </si>
  <si>
    <t>7 AÑOS</t>
  </si>
  <si>
    <t>8 AÑOS</t>
  </si>
  <si>
    <t>9 AÑOS</t>
  </si>
  <si>
    <t>10 AÑOS</t>
  </si>
  <si>
    <t>11 AÑOS</t>
  </si>
  <si>
    <t>12 AÑOS</t>
  </si>
  <si>
    <t>13 AÑOS</t>
  </si>
  <si>
    <t>14 AÑOS</t>
  </si>
  <si>
    <t>15 AÑOS</t>
  </si>
  <si>
    <t>80 AÑOS</t>
  </si>
  <si>
    <t xml:space="preserve">FECHA RETIRO DE ACTIVOS </t>
  </si>
  <si>
    <t>Despacho - Secretaría Distrital de Cultura, Recreación y Deporte</t>
  </si>
  <si>
    <t>MATRIZ DE SEGUIMIENTO A LA COOPERACIÓN Y PROYECCIÓN INTERNACIONAL DEL SECTOR DE CULTURA, RECREACIÓN Y DEPORTE</t>
  </si>
  <si>
    <t>CONTIENE INFORMACIÓN DE CONCEPTOS BÁSICOS DE COOPERACIÓN INTERNACIONAL, BUENAS PRÁCTICAS Y EXPERIENCIAS SIGNIFICATIVAS, RECONOCIMIENTOS O PREMIOS INTERNACIONALES, ESPACIOS DE MOVILIZACIÓN DEL CONOCIMIENTO Y PROYECCIÓN INTERNACIONAL, CONVOCATORIAS, PROYECTOS DE COOPERACIÓN, AGENDAS CONSOLIDADAS DE COOPERACIÓN, INSTRUMENTOS DE COOPERACIÓN FORMALIZADOS O EN PROCESO Y REDES DE CIUDADES.</t>
  </si>
  <si>
    <t>DESPACHO - EQUIPO DE INTERNACIONALIZACIÓN</t>
  </si>
  <si>
    <t>DESPACHO - EQUIPO DE INTERNACIONALIZACIÓN
SISTEMA DE GESTIÓN DOCUMENTAL</t>
  </si>
  <si>
    <t>DRIVE - CONTRATISTA ROL MATRIZ COOPERACIÓN INTERNACIONAL
SISTEMA DE GESTIÓN DOCUMENTAL</t>
  </si>
  <si>
    <t>XLSX</t>
  </si>
  <si>
    <t>X</t>
  </si>
  <si>
    <t>RELACIONES</t>
  </si>
  <si>
    <t>RELACIONES INTERNACIONALES. PROYECTO 7656 INTERNACIONALIZACIÓN</t>
  </si>
  <si>
    <t>SI</t>
  </si>
  <si>
    <t>NO</t>
  </si>
  <si>
    <t xml:space="preserve">BASE DE DATOS COOPERANTES INTERNACIONALES </t>
  </si>
  <si>
    <t>CONTIENE NOMBRE DEL COOPERANTE, TIPO (PÚBLICO, PRIVADO, ONG, ACADÉMIA, MIXTO, FUNDACIÓN, ORGANISMO INTERNACIONAL, MULTILATERAL, AGENCIA DE COOPERACIÓN INTERNACIONAL), PAÍS, CIUDAD, DEPARTAMENTO,	NOMBRES,	CARGO, CORREO ELECTRÓNICO,	TÉLEFONO, DIRECCIÓN Y PÁGINA WEB</t>
  </si>
  <si>
    <t>MAYRA ALEJANDRA NUÑEZ MURCIA</t>
  </si>
  <si>
    <t>NICOLAS MONTERO</t>
  </si>
  <si>
    <t>Oficina de Control Interno Disciplinario</t>
  </si>
  <si>
    <t>INFORMES A CIUDADANOS Y OTRAS ENTIDADES</t>
  </si>
  <si>
    <t xml:space="preserve">INFORMES, OFICIOS, RESPUESTAS A SOLICITUDES DE DE ENTIDADES  Y CIUDADANOS. </t>
  </si>
  <si>
    <t>JEFE DE OFICINA DE CONTROL INTERNO DISCIPLINARIO Y SISTEMA DE GESTION DOCUMENTAL</t>
  </si>
  <si>
    <t>Ambos</t>
  </si>
  <si>
    <t>ARCHIVO DE GESTION DE LA OFICINA DE CONTROL INTERNO DISCIPLINARIO</t>
  </si>
  <si>
    <t xml:space="preserve">SISTEMA DE GESTIÓN DOCUMENTAL </t>
  </si>
  <si>
    <t>.DOCX</t>
  </si>
  <si>
    <t xml:space="preserve">INFORMES </t>
  </si>
  <si>
    <t>INFORMES A OTROS ORGANISMOS, INFORMES A ENTES DE CONTROL E INFORMES DE EVALUACIÓN Y SEGUIMIENTO</t>
  </si>
  <si>
    <t xml:space="preserve">ACTAS DE COMITÉ PRIMARIO </t>
  </si>
  <si>
    <t>OFICIOS, ACTAS, LISTADOS DE ASISTENCIA</t>
  </si>
  <si>
    <t>ACTAS</t>
  </si>
  <si>
    <t>ACTAS DE COMITÉ PRIMARIO</t>
  </si>
  <si>
    <t>BASE DE DATOS DE OCID</t>
  </si>
  <si>
    <t>NOMBRES, CEDULA, CARGO, MOTIVO, HECHOS</t>
  </si>
  <si>
    <t>TRASLADOS</t>
  </si>
  <si>
    <t>OFICIOS, MEMORANDOS, INFORMES, DANDO TRASLADO A LAS DEPENDENCIAS Y ENTIDADES CORRESPONDIENTES.</t>
  </si>
  <si>
    <t>.DOCX, PDF, CD, JPG</t>
  </si>
  <si>
    <t>TRASLADO POR COMPETENCIA</t>
  </si>
  <si>
    <t>PROCESOS DISCIPLINARIOS ORDINARIOS Y VERBALES</t>
  </si>
  <si>
    <t xml:space="preserve"> AUTOS, OFICIOS, MEMORANDOS.</t>
  </si>
  <si>
    <t>PROCESOS</t>
  </si>
  <si>
    <t>5 años</t>
  </si>
  <si>
    <t>ZULY VIVIANA MOLANO MIRANDA</t>
  </si>
  <si>
    <t>RAY GARFUNKELL VANEGAS HERRERA</t>
  </si>
  <si>
    <t>2 años</t>
  </si>
  <si>
    <t>7 años</t>
  </si>
  <si>
    <t>ACTAS DE COMITE DE FOMENTO</t>
  </si>
  <si>
    <t>CONTIENE LA INFORMACION DEL REGISTRO DE ASISTENCIA Y ACTAS DE LOS COMPROMISOS Y CONCETACIONES LLEVADAS A CABO EN LAS SIGUIENTES INSTANCIAS:
-COMITE DE FOMENTO DE LA CULTURA, LA RECREACION Y EL DEPORTE
-COMITE PRIMARIO DE LA DIRECCIÓN DE FOMENTO
-MESA SECTORIAL DE FOMENTO</t>
  </si>
  <si>
    <t xml:space="preserve"> DIRECCION DE FOMENTO - SISTEMA DE GESTION DOCUMENTAL</t>
  </si>
  <si>
    <t xml:space="preserve"> EXPEDIENTES SISTEMA DE GESTION DOCUMENTAL</t>
  </si>
  <si>
    <t>PDF</t>
  </si>
  <si>
    <t>ACTAS DE COMITE PRIMARIO
ACTAS DE COMITE DE FOMENTO</t>
  </si>
  <si>
    <t>PARTICIPANTES PROGRAMAS FOMENTO 2022</t>
  </si>
  <si>
    <t>INFORMACION DE LOS PARTICIPANTES EN LAS CONVOCATORIAS DE LOS PROGRAMAS DE FOMENTO SECTORIAL POR MEDIO DE LA PLATAFORMA SICON, DONDE AGREGAN SUS DATOS PERSONALES, ECONOMICOS, SEXO Y GENERO, GRUPO ETNICO Y CONTACTO</t>
  </si>
  <si>
    <t xml:space="preserve"> DIRECCION DE FOMENTO
OFICINA DE TECNOLOGIAS DE LA INFORMACION - SISTEMA DE INFORMACION CONVOCATORIAS</t>
  </si>
  <si>
    <t>Información Publicada</t>
  </si>
  <si>
    <t xml:space="preserve"> SISTEMA DE INFORMACION CONVOCATORIAS</t>
  </si>
  <si>
    <t>.CSV</t>
  </si>
  <si>
    <t xml:space="preserve">CONVOCATORIAS DE FOMENTO DEL PROGRAMA DISTRITAL DE ESTIMULOS </t>
  </si>
  <si>
    <t xml:space="preserve">DOCUMENTOS RELACIONADOS CON EL PROCESO EFECTUADO DURANTE EL INICIO, EJECUCION Y CIERRE DE LAS CONVOCATORIAS PUBLICAS OFERTADAS EN EL MARCO DEL PROGRAMA DISTRITAL DE ESTIMULOS:
APROBACION DE LA PÓLIZA 
ACTA DE EVALUACIÓN DE PROPUESTA(S) DE CONVOCATORIA(S) DEL JURADO
ACTO ADMINISTRATIVO (RESOLUCION) DE LA APERTURA DE LAS CONVOCATORIAS
ACTO ADMINISTRATIVO (RESOLUCION) DE SELECCION DE PROPUESTAS DE CONVOCATORIAS
ACTOS ADMINISTRATIVOS (RESOLUCIONES) MODIFICATORIOS
CERTIFICADO DE REGISTRO PRESUPUESTAL – CRP
COMUNICACIÓN INTERNA DE LA DESIGNACIÓN DE INTERVENTORIA O SUPERVISION
 COMUNICACIONES OFICIALES EXTERNAS ENVIADAS Y RECIBIDAS SOBRE INFORMACIÓN RELACIONADA CON LAS CONVOCATORIAS
  PLANILLAS RELACIONADAS CON LAS PROPUESTAS
  VERIFICACION DE REQUISITOS DE LA(S) CONVOCATORIA(S)
PLANILLA DEFINITIVA DE PROPONENTES HABILITADOS Y NO HABILITADOS Y QUE DEBEN SUBSANAR DOCUMENTACION
 PLANILLAS DE ASISTENCIA Y FORMATOS DE PREGUNTAS FRECUENTES SOBRE JORNADAS INFORMATIVAS
PLANILLAS DE INSCRIPCION DE PROPUESTAS O PROYECTOS
PROPUESTAS DE CONVOCATORIAS SELECCIONADAS
 INFORME DE ACTIVIDADES EJECUTADAS POR EL BENEFICIARIO 
 ACTA DE RECOMENDACION DE GANADORES
 PLANILLA EVALUACION PROPUESTAS
SEGUIMIENTO A LA EJECUCIÓN DE LA PROPUESTA GANADORA
AVISO MODIFICATORIO
INFORME FINAL EJECUCIÓN DE ESTIMULO
 GUIA FORMULACION CONVOCATORIAS
PREGUNTAS Y RESPUESTAS
</t>
  </si>
  <si>
    <t>CONVOCATORIAS DE FOMENTO AL SECTOR</t>
  </si>
  <si>
    <t>CONVOCATORIAS DE FOMENTO AL SECTOR DEL PROGRAMA DISTRITAL DE ESTIMULOS</t>
  </si>
  <si>
    <t>CONVOCATORIAS DEL PROGRAMA DISTRITAL DE APOYOS CONCERTADOS</t>
  </si>
  <si>
    <t xml:space="preserve">DOCUMENTOS RELACIONADOS CON EL PROCESO EFECTUADO DURANTE EL INICIO, EJECUCIÓN Y CIERRE DE LAS CONVOCATORIAS PUBLICAS OFERTADAS EN EL MARCO DEL PROGRAMA DISTRITAL DE APOYOS CONCERTADOS: 
- SOLICITUD DE CERTIFICADO DE DISPONIBILIDAD PRESUPUESTAL
   - ACTO ADMINISTRATIVO DE APERTURA DEL PROCESO
   - ACTA DE ENTREGA DE PROPUESTAS NO SELECCIONADAS
   - ACTA DE EVALUACION MISIONAL Y ESTRATEGICA
   - ACTA DE JORNADAS DE CONCERTACION
   - ACTO ADMINISTRATIVO (RESOLUCION) DE SELECCION
   - ACTOS ADMINISTRATIVOS (RESOLUCIONES) MODIFICATORIOS
   - CERTIFICADO DE DISPONIBILIDAD PRESUPUESTAL - CDP
   - COMUNICACIONES OFICIALES EXTERNAS ENVIADAS Y RECIBIDAS DE INFORMACIÓN RELACIONADA CON LAS CONVOCATORIAS
   - DOCUMENTOS DE VERIFICACION FINANCIERA
   - DOCUMENTOS DE VERIFICACION JURIDICA
   - DOCUMENTOS DE VERIFICACION TECNICA
   - LISTADO DE PROPONENTES HABILITADOS PARA EVALUACION
   - LISTADO DE PROPONENTES HABILITADOS, NO HABILITADOS QUE DEBEN SUBSANAR DOCUMENTACIÓN
   - PLANILLA DE DEVOLUCION DE PROYECTOS
   - FORMATO DE ELIMINACION DE DOCUMENTOS
   - PLANILLA DE VERIFICACION DE REQUISITOS DE LA(S) CONVOCATORIA(S)
   - PLANILLAS DE ASISTENCIA Y FORMATOS DE PREGUNTAS FRECUENTES SOBRE JORNADAS INFORMATIVAS
   - LISTADO DE PROYECTOS SELECCIONADOS
   - PLANILLA DE ENTREGA DE PROPUESTAS
   - ACTA DE CIERRE DE URNA
   - MANUAL GASTOS ACEPTABLES Y NO ACEPTABLES
   - FORMATO DE EVALUACION
   - ACTA DE REUNION DE MESA SECTORIAL
   - LINEAMIENTOS DE LA CONVOCATORIA DE APOYOS CONCERTADOS
   - PLAN INTEGRAL DE COMUNICACION DE LA CONVOCATORIA
   - REGISTRO DE ASISTENCIA JORNADAS INFORMATIVA
   - PROPUESTAS A LA CONVOCATORIA
   - LISTADO DE PROPUESTAS INSCRITAS 
   - MANUAL PARA LA INTERVENTORIA DE CONTRATOS SUSCRITOS EN EL MARCO DEL PROGRAM
   - PLANILLA DE EVALUACION DE LAS PROPUESTAS
</t>
  </si>
  <si>
    <t xml:space="preserve"> DIRECCION DE FOMENTO - OFICINA  DE TECNOLOGIAS DE LA INFORMACION</t>
  </si>
  <si>
    <t>CONVOCATORIAS DE FOMENTO AL SECTOR DEL PROGRAMA DISTRITAL DE APOYOS CONCERTADOS</t>
  </si>
  <si>
    <t>APLICATIVO SISTEMA DE INFORMACION CONVOVOCATORIAS PROGRAMAS DE FOMENTO SECTORIAL</t>
  </si>
  <si>
    <t>REGISTRO  ADMINISTRATIVO  PARA SEGUIMIENTO, MONITOREO Y MEMORIA DE LA IMPLEMENTACION DEL PROCESO SECTORIAL DE FOMENTO Y LOS PROGRAMAS QUE LO DESARROLLAN, DE ACUERDO A LOS OBJETIVOS, PROYECTOS Y METAS INSTITUCIONALES. INFORMACION PUBLICADA SOBRE LAS CONVOCATORIAS REALIZADAS POR EL SECTOR CULTURA</t>
  </si>
  <si>
    <t>DATACENTER SCRD - SISTEMA DE INFORMACION CONVOCATORIAS</t>
  </si>
  <si>
    <t xml:space="preserve"> DIRECCION DE FOMENTO OFICINA DE TECNOLOGIAS DE LA INFORMACION
</t>
  </si>
  <si>
    <t xml:space="preserve"> DIRECCION DE FOMENTO
OFICINA DE TECNOLOGIAS DE LA INFORMACIO CONVOCATORIAS</t>
  </si>
  <si>
    <t>INGENIERO DESARROLLADOR Y ADMINISTRADOR SISTEMA DE CONVOCATORIAS</t>
  </si>
  <si>
    <t>PERSONA QUE DESARROLLA Y ADMINISTRA EL APLICATIVO DEL SISTEMA DE CONVOCATORIAS DE LOS PROGRAMAS DE FOMENTO</t>
  </si>
  <si>
    <t xml:space="preserve"> DIRECCION DE FOMENTO
OFICINA DE TECNOLOGIAS DE LA INFORMACION CONVOCATORIAS</t>
  </si>
  <si>
    <t>LORENA CRUZ</t>
  </si>
  <si>
    <t>VANESSA BARRENECHE</t>
  </si>
  <si>
    <t>GERMAN MENDOZA</t>
  </si>
  <si>
    <t>DIRECCION DE ECONOMIA, ESTUDIOS Y POLITICA</t>
  </si>
  <si>
    <t>BASE DE DATOS ALDEA BOGOTA EMPRENDIMIENTOS</t>
  </si>
  <si>
    <t>DIGITAL</t>
  </si>
  <si>
    <t>ESPAÑOL</t>
  </si>
  <si>
    <t>DRIVE DE CONTRATISTA ENCARGADO DE EL DESARROLLO DE LA META 2 DEL PROYECTO DE INVERSION</t>
  </si>
  <si>
    <t>.XLSX</t>
  </si>
  <si>
    <t>BASE DE DATOS ALDEA BOGOTA MENTORES</t>
  </si>
  <si>
    <t>BASE DE DATOS ES CULTURA LOCAL COMPONENTE A (PRESUPUESTOS PARTICIPATIVOS)</t>
  </si>
  <si>
    <t>AMBOS</t>
  </si>
  <si>
    <t>DRIVE DE CONTRATISTA ENCARGADO DE EL SEGUIMIENTO AL PROGRAMA ES CULTURA LOCAL</t>
  </si>
  <si>
    <t>INFORME CONCEPTO DE GASTO "APOYO Y FORTALECIMIENTO A LAS INDUSTRIAS CULTURALES Y CREATIVAS DE LAS LOCALIDADES"</t>
  </si>
  <si>
    <t>CONTIENE INFORMACION SOBRE EL BALANCE DE LAS INICIATIVAS CIUDADANAS PRESENTADAS CADA AÑO CON RELACIÓN AL CONCEPTO DE GASTO, EN CUALQUIERA DE SUS TRES OPCIONES ELEGIBLES.
EL INFORME PRESENTA EL RESULTADO DEL PROCESO DE LA EMISIÓN DE CONCEPTOS PREVIOS, DESDE UNA PERSPECTIVA TÉCNICA, EN EL MARCO DE FASE II DE PRESUPUESTOS PARTICIPATIVOS.</t>
  </si>
  <si>
    <t>.PDF</t>
  </si>
  <si>
    <t>RESULTADOS DE LA CUENTA SATELITE DE CULTURA Y ECONOMIA CREATIVA DE BOGOTA</t>
  </si>
  <si>
    <t>CONTIENE LOS RESULTADOS DE LA INVESTIGACION MACROECONOMICA DE LA CUENTA SATELITE DE CULTURA Y ECONOMIA CREATIVA DE BOGOTA: PRODUCCION, GENERACION DEL INGRESO Y EMPLEO.</t>
  </si>
  <si>
    <t>PAGINA WEB DE LA SCRD Y DEL DANE</t>
  </si>
  <si>
    <t>GUIA PRACTICA PARA LA CREACION DE AREAS DE DESARROLLO NARANJA</t>
  </si>
  <si>
    <t>DOCUMENTO DIGITAL EN EL QUE SE DESCRIBE EL PASO A PASO PARA LA CREACION DE AREAS DE DESARROLLO NARANJA O DISTRITOS CREATIVOS, SE EXPLICA EL CASO DE BOGOTA Y SE DAN RECOMENDACIONES PARA SU CONSOLIDACION.</t>
  </si>
  <si>
    <t>PAGINA WEB DE LA SCRD</t>
  </si>
  <si>
    <t>DIAGNOSTICO ECONOMICO DEL SECTOR CULTURAL Y CREATIVO</t>
  </si>
  <si>
    <t>DOCUMENTO DE ANALISIS DEL MERCADO LABORAL DE BOGOTA, EN RELACION AL SECTOR CULTURA: SE PRESENTAN LOS DATOS DE OCUPADOS, DESOCUPADOS, EMPLEO, DESEMPLEO Y TASA GLOBAL DE PARTICIPACION, SE HACEN ANALISIS COMPARATIVOS CON OTROS SECTORES, CIUDADES Y DEPARTAMENTOS.</t>
  </si>
  <si>
    <t>BASE DE DATOS DE NECESIDADES DE FINANCIAMIENTO</t>
  </si>
  <si>
    <t>BASE DE DATOS SOBRE LA PERCEPCION Y DESCRIPCION DE LAS EMPRESAS Y ORGANIZACIONES DEL SECTOR CULTURAL Y CREATIVO, SOBRE SU PRESENCIA, PARTICIPACION Y ACCESO AL SECTOR FINANCIERO.</t>
  </si>
  <si>
    <t>DRIVE DEL DIRECTOR- DEEP</t>
  </si>
  <si>
    <t>CARACTERIZACION DE INDUSTRIAS CULTURALES Y CREATIVAS (CICC)</t>
  </si>
  <si>
    <t>DOCUMENTO QUE PRESENTA INFORMACION SOBRE LAS EMPRESAS Y ORGANIZACIONES DEL SECTOR CULTURAL Y CREATIVO, EN LO RELACIONADO CON SU COMPOSICION EMPRESARIAL, PUBLICO OBJETIVO, BIENES Y SERVICIOS QUE PRODUCEN, ANALISIS DOFA, CARACTERISTICAS DE SUS DIRECTIVOS Y MANEJO DE LA PROPIEDAD INTELECTUAL.</t>
  </si>
  <si>
    <t>NATHALIA GRAFFE</t>
  </si>
  <si>
    <t>MAURICIO AGUDELO</t>
  </si>
  <si>
    <t>IVAN FRANCO</t>
  </si>
  <si>
    <t>INFORMACIÓN DISPONIBLE</t>
  </si>
  <si>
    <t>INFORMACIÓN PUBLICADA</t>
  </si>
  <si>
    <t>2 DE MAYO 2022</t>
  </si>
  <si>
    <t xml:space="preserve">MATRIZ DE REGISTRO Y CONTROL DE ACTOS ADMINISTRATIVOS (RESOLUCIONES - CIRCULARES) </t>
  </si>
  <si>
    <t>INSTRUMENTO POR MEDIO DEL CUAL SE REGISTRA EL CONSECUTIVO DE LAS RESOLUCIONES Y CIRCULARES EXPEDIDAS POR LA ENTIDAD, ADEMAS DEL CONTROL Y SEGUIMIENTO DE LAS  PUBLICACIONES,COMUNICACIONES Y NOTIFICACIONES REALIZADAS Y PENDIENTES SEGÚN LO ORDENADO POR CADA ACTO ADMINSITRATIVO. CONTIENE INFORMACION DESDE EL AÑO 2017 EN ADELANTE</t>
  </si>
  <si>
    <t>DRIVE DE LA PROFESIONAL UNIVERSITARIA</t>
  </si>
  <si>
    <t>XLS</t>
  </si>
  <si>
    <t>TOKEN DIRECTORA DE GESTION CORPORATIVA</t>
  </si>
  <si>
    <t>ES UN DISPOSITIVO DE SEGURIDAD POR MEDIO DEL CUAL SE GENERA UN SERVICIO DE AUTENTICACION</t>
  </si>
  <si>
    <t>FÍSICO</t>
  </si>
  <si>
    <t xml:space="preserve">EXPEDIENTE RESOLUCIONES </t>
  </si>
  <si>
    <t>EXPEDIENTE  EN EL CUAL TODAS LAS DEPENDENCIAS DE LA ENTIDAD RADICAN LAS RESOLUCIONES. ADICIONAL CONTIENE TODOS LOS SOPORTES DE NOTIFICACIONES Y COMUNICACIONES ELECTRONICAS , ASI COMO LAS CITACIONES, PUBLICACION DE CITACIONES, AVISOS Y PUBLICACION DE AVISOS DE CONFORMIDAD CON EL PROCESO DE NOTIFICACION DE CADA RESOLUCION. LOS DOCUMENTOS QUE LO COMPONEN TIENEN DATOS COMO NOMBRES, CEDULAS, DIRECCION FISICA Y ELECTRONICA DE NOTIFICACION</t>
  </si>
  <si>
    <t>GRUPO INTERNO DE TRABAJO DE GESTIÓN DE SERVICIOS ADMINISTRATIVOS- GESTION DOCUMENTAL</t>
  </si>
  <si>
    <t>SISTEMA DE GESTION DOCUMENTAL</t>
  </si>
  <si>
    <t>PDF , DOC</t>
  </si>
  <si>
    <t>EXPEDIENTE RESOLUCIONES EXPEDIDAS 2022</t>
  </si>
  <si>
    <t>RESOLUCION</t>
  </si>
  <si>
    <t>EXPEDIENTE CIRCULARES</t>
  </si>
  <si>
    <t>EXPEDIENTE  EN EL CUAL TODAS LAS DEPENDENCIAS DE LA ENTIDAD RADICAN  LAS CIRCULARES</t>
  </si>
  <si>
    <t>EXPEDIENTE CIRCULARES EXPEDIDAS 2022</t>
  </si>
  <si>
    <t>CIRCULAR</t>
  </si>
  <si>
    <t xml:space="preserve">MATRIZ REGISTRO Y CONTROL PQRS </t>
  </si>
  <si>
    <t>LA MATRIZ DE REGISTRO Y CONTROL DE PQRS SE CREA CON EL FIN DE OPTIMIZAR LOS TIEMPOS DE REGISTRO (NOMBRE, TELEFONO, DIRECCIÓN Y CORREO ELECTRONICO) PARA REALIZAR EL SEGUIMIENTO A LAS PQRSD DESDE SU RECEPCIÓN HASTA EL CIERRE DE LA PETICIÓN CON RESPUESTA POR PARTE DE LA DEPENDENCIA, GENERANDO ALERTAS PARA EVITAR EL INCUMPLIMIENTO A LOS TÉRMINOS ESTABLECIDOS EN LA LEY.</t>
  </si>
  <si>
    <t>DIRECCIÓN DE GESTIÓN CORPORATIVA - RELACIÓN CON LA CIUDADANIA</t>
  </si>
  <si>
    <t>DRIVE 
AUXILIAR DE SERVICIOS 
CONTRATISTA</t>
  </si>
  <si>
    <t>INFORMES</t>
  </si>
  <si>
    <t xml:space="preserve">- LINK DE TRANSPARENCIA:
- VEEDURIAS
LOS ANTERIORES CONTIENEN EL ANALISIS DE LA INFORMACIÓN, TRAMITE, GESTIÓN Y OBSERVACIONES ACERCA DE LAS PETICIONES Y REQUERIMIENTOS RECEPCIONADOS Y ATENDIDOS POR LA SCRD, CON EL FIN DE EVALUAR LA CALIDAD, OPORTUNIDAD, AVANCE Y CONHERENCIA DE LA SCRD EN EL CUMPLIMIENTO DE LAS NORMAS LEGALES PARA DAR RESPUESTA A LAS PETICIONES CIUDADADAS.
</t>
  </si>
  <si>
    <t>GRUPO INTERNO DE TRABAJO DE GESTIÓN DE SERVICIOS ADMINISTRATIVOS
DIRECCIÓN DE GESTIÓN CORPORATIVA - RELACIÓN CON LA CIUDADANIA</t>
  </si>
  <si>
    <t xml:space="preserve">SISTEMA DE GESTIÓN DOCUMENTAL
PAGINA WEB
</t>
  </si>
  <si>
    <t xml:space="preserve">LA MATRIZ DE REGISTRO Y CONTROL DE PQRS SE PUBLICA CON EL FIN DE DAR A CONOCER EL DETALLE DE CADA PQRS GESTIONADA EN LA ENTIDAD DURANTE EL MES OBJETO DE ANALISIS, INCLUYENDO FECHA DE RECEPCIÓN, FECHA DE RESPUESTA, TRAMITE ADELANTADO, DEPENDENCIA RESPONSABLE DEL TRAMITE Y OPORTUNIDAD EN RESPUESTA.
</t>
  </si>
  <si>
    <t xml:space="preserve">
PAGINA WEB</t>
  </si>
  <si>
    <t xml:space="preserve">REGISTRO DE ATENCIONES TELEFONICAS Y PRESENCIALES </t>
  </si>
  <si>
    <t xml:space="preserve">DOCUMENTO EN EXCEL QUE REGISTRA LAS ATENCIONES EN EL PUNTO DE ATENCIÓN PRESENCIAL Y A TRAVÉS DE LA LÍNEA TELEFÓNICA 3274850 EXT. 565 - 714, CONTIENE DATOS COMO: NOMBRE, CEDULA, CORREO ELECTRONICO, TELEFONO Y TEMA DE CONSULTA. </t>
  </si>
  <si>
    <t>ENCUESTAS DE SATISFACCIÓN</t>
  </si>
  <si>
    <t>REPORTE DE GOOGLE FORMS DONDE SE EVIDENCIAN LOS RESULTADOS DE LA CALIFICACIÓN DE SATISFACCIÓN DE LOS CIUDADANOS SOBRE LA PRESTACIÓN DEL SERVICIO POR LOS CANALES DISPUESTOS PARA LA ATENCIÓN, VIRTUAL, PRESENCIAL,  TELEFONICO Y CORRESPONDENCIA,  LA MISMA SOLICITA DATOS PERSONALES COMO: NOMBRE, CEDULA, EDAD, GENERO, LOCALIDAD  Y LIMITACIÓN SI APLICA.</t>
  </si>
  <si>
    <t>OFICINA ASESORA DE COMUNICACIONES
DIRECCIÓN DE GESTIÓN CORPORATIVA - RELACIÓN CON LA CIUDADANIA</t>
  </si>
  <si>
    <t>DRIVE  
PROFESIONAL PROCESO RELACIÓN CON LA CIUDADANIA</t>
  </si>
  <si>
    <t>ATENCIONES Y ORIENTACIONES AL CIUDADANO DE 2022</t>
  </si>
  <si>
    <t xml:space="preserve">RESPUESTAS A DERECHOS DE PETICIÓN RECEPCIONADOS EN LA SECRETARIA DE CULTURA, RECREACIÓN Y DEPORTE (SOLICITUDES DE INFORMACIÓN, DERECHOS DE PETICIÓN DE INTERES GENERAL Y PARTICULAR, QUEJA, RECLAMO, SUGERENCIA Y FELICITACIÓN) CONTIENE DATOS COMO: NOMBRE, DIRECCIÓN DE NOTIFICACIÓN Y CORREO ELECTRONICO DE NOTIFICACIÓN </t>
  </si>
  <si>
    <t xml:space="preserve">GRUPO INTERNO DE TRABAJO DE GESTIÓN DE SERVICIOS ADMINISTRATIVOS
</t>
  </si>
  <si>
    <t xml:space="preserve">SISTEMA DE GESTIÓN DOCUMENTAL
DATACENTER SECRETARIA DE CULTURA, RECREACIÓN Y DEPORTE </t>
  </si>
  <si>
    <t xml:space="preserve">PDF
</t>
  </si>
  <si>
    <t>ATENCIONES Y ORIENTACIONES AL CIUDADANO</t>
  </si>
  <si>
    <t>CHARON MARTINEZ</t>
  </si>
  <si>
    <t>YAMILE BORJA</t>
  </si>
  <si>
    <t>CHARON MARTINEZ - DEIRA GALINDO</t>
  </si>
  <si>
    <t>SHARON NICOLE RODRIGUEZ PERDOMO</t>
  </si>
  <si>
    <t>YAMILE BORJA MARTINEZ</t>
  </si>
  <si>
    <t>GERMAN GONZALO GIL</t>
  </si>
  <si>
    <t>ADMINISTRADOR DEL SISTEMA DE INFORMACIÓN DE NOMINA</t>
  </si>
  <si>
    <t>PERSONA QUE ADMINISTRA EL SISTEMA DE INFORMACIÓN DE NOMINA</t>
  </si>
  <si>
    <t xml:space="preserve">CERTIFICACIÓN BONO PENSIONAL </t>
  </si>
  <si>
    <t>DOCUMENTOS QUE PERMITEN GENERAR EL REPORTE SALARIAL DE UNA CERTIFICACIÓN LABORAL PARA EL TRAMITE DE BONO PENSIONAL.
PLATAFORMA A NIVEL NACIONAL DE EMISIÓN DE CERTIFICADOS DE BONO PENSIONAL PARA TRABAJADORES. SE USA PARA LABORES HECHAS DE 1995 HACIA ATRÁS</t>
  </si>
  <si>
    <t>GRUPO INTERNO DE TRABAJO DE TALENTO HUMANO - GESTIÓN DOCUMENTAL - OFICINA DE TECNOLOGÍAS DE LA INFORMACIÓN</t>
  </si>
  <si>
    <t>ARCHIVO CENTRALIZADO DE LA SCRD</t>
  </si>
  <si>
    <t>SISTEMA DE GESTIÓN DOCUMENTAL- APLICATIVO PC AUXILIAR ADMINISTRATIVO</t>
  </si>
  <si>
    <t>PDF, XLSX, TIF, DOCX, JPG</t>
  </si>
  <si>
    <t>CERTIFICACIONES</t>
  </si>
  <si>
    <t>CERTIFICACIÓN DE BONO PERSONAL</t>
  </si>
  <si>
    <t>ACUERDO DE GESTIÓN, SEGUIMIENTO Y EVALUACIÓN; CERTIFICADO DE ANTECEDENTES FISCALES DE LA CONTRALORÍA GENERAL DE LA NACIÓN; COMUNICACIÓN INTERNA RECIBIDA PRESENTANDO RENUNCIA AL CARGO O ENCARGO; REGISTRO CIVIL DE NACIMIENTO Y/O ADOPCIÓN DEL(OS) HIJO(S) DEL FUNCIONARIO; COMUNICACIÓN INTERNA RECIBIDA DE RESPUESTA A LA SOLICITUD DE LICENCIA POR PATERNIDAD; CERTIFICADOS DE FORMACIÓN ACADÉMICA; ACTO ADMINISTRATIVO (RESOLUCIÓN ) DE COMISIÓN DE ESTUDIOS Y/O SERVICIOS; ACTO ADMINISTRATIVO (RESOLUCIÓN Y/O DECRETO) DE AUTORIZACIÓN DE COMISIÓN DE SERVICIOS; ACTO ADMINISTRATIVO (RESOLUCION) DE RECONOCIMIENTO DE INCAPACIDAD; ACTO ADMINISTRATIVO (RESOLUCION) CONCEDIENDO VACACIONES INTERRUMPIDAS; ACTO ADMINISTRATIVO (RESOLUCION) DE AMONESTACIÓN; ACTO ADMINISTRATIVO (RESOLUCION) DE INSCRIPCIÓN EN EL REGISTRO PUBLICO Y/O ACTUALIZACIÓN EN CARRERA ADMINISTRATIVA; ACTO ADMINISTRATIVO (RESOLUCION) DE LIQUIDACIÓN DE PRESTACIONES SOCIALES; ACTO ADMINISTRATIVO (RESOLUCION) DE NOMBRAMIENTO PROVISIONAL, PERIODO DE PRUEBA, LIBRE NOMBRAMIENTO Y REMOCIÓN Y/O ASCENSO; ACTO ADMINISTRATIVO (RESOLUCION) DE NOTIFICACIÓN DE LA SUPRESIÓN DEL CARGO; ACTO ADMINISTRATIVO (RESOLUCION) DE RECONOCIMIENTO DE LA PENSIÓN; ACTO ADMINISTRATIVO (RESOLUCION) DE RECONOCIMIENTO O AJUSTE DE PRIMA TÉCNICA; ACTO ADMINISTRATIVO (RESOLUCION) DE SUSPENSIÓN DEL CARGO POR RESERVISTA; ACTO ADMINISTRATIVO (RESOLUCION) DE VACACIONES; ACTO ADMINISTRATIVO (RESOLUCION) DEL RETIRO DEL FUNCIONARIO; ACTO ADMINISTRATIVO (RESOLUCION) INTERRUPCIÓN DE VACACIONES; ACTO ADMINISTRATIVO (RESOLUCION) PARA EFECTOS DE PAGO DE SANCIÓN; ACTO ADMINISTRATIVO (RESOLUCION) POR LA CUAL SE HACE UN NOMBRAMIENTO DE EMPLEO DE CARRERA ADMINISTRATIVA EN UN CARGO DE LIBRE NOMBRAMIENTO Y REMOCIÓN; ACTO ADMINISTRATIVO (RESOLUCION) PRORROGANDO EL PLAZO DE LA COMISIÓN; ACTO ADMINISTRATIVO (RESOLUCION) QUE RESUELVE EL RECURSO DE APELACIÓN; ACTO ADMINISTRATIVO (RESOLUCION) QUE RESUELVE EL RECURSO DE REPOSICIÓN; ACTO ADMINISTRATIVO (RESOLUCION) SOBRE ENCARGOS O TRASLADOS; ACTO ADMINISTRATIVO (RESOLUCION) SOBRE LICENCIA O NEGACIÓN DE LICENCIA; ACTO ADMINISTRATIVO (RESOLUCION) SOBRE LICENCIAS NO REMUNERADAS; ACUERDOS DE VOLUNTAD; AFILIACIONES A RÉGIMEN DE SALUD (EPS), PENSIÓN, CESANTÍAS, CAJA DE COMPENSACIÓN FAMILIAR, ADMINISTRADORA DE RIESGOS PROFESIONALES, ETC.; ANÁLISIS DE REQUISITOS; AUTORIZACIÓN DE PAGO DE CESANTÍAS; CEDULA DE CIUDADANÍA Y/O EXTRANJERÍA; CERTIFICACIONES MEDICAS; CERTIFICADO DE ANTECEDENTES DISCIPLINARIOS DE LA PERSONERÍA DE BOGOTÁ; CERTIFICADO DE ANTECEDENTES DISCIPLINARIOS DE LA PROCURADURÍA GENERAL DE LA NACIÓN; CERTIFICADO DE DEFUNCIÓN; CERTIFICADO DE INCAPACIDAD POR ENFERMEDAD; CERTIFICADO DE INCAPACIDAD POR MATERNIDAD; CERTIFICADO DE INGRESOS Y RETENCIONES; CERTIFICADO DE TRADICIÓN Y LIBERTAD (CESANTÍAS PARA COMPRA DE VIVIENDA Y LIBERACIÓN DE HIPOTECA); CERTIFICADOS DE EXPERIENCIA LABORAL; CITACIÓN A JURADO DE VOTACIÓN; COMPROBANTE DE PAGO; COMPROBANTE DE PAGO RELACIONADO CON LA MULTA; COMUNICACIÓN INTERNA AUTORIZANDO EL PERMISO O CALAMIDAD DOMESTICA; COMUNICACIÓN INTERNA DE ACEPTACIÓN DE RENUNCIA; COMUNICACIÓN INTERNA DE NOTIFICACIÓN DE LA RESOLUCION DE SUPRESIÓN DEL CARGO; COMUNICACIÓN INTERNA DE NOTIFICACIÓN DE LA RESOLUCION DE SUSPENSIÓN DEL CARGO DE RESERVISTA; COMUNICACIÓN INTERNA DE NOTIFICACIÓN DE LA RESOLUCION RESOLVIENDO EL RECURSO DE REPOSICIÓN; COMUNICACIÓN INTERNA DE SOLICITUD DE INTERRUPCIÓN DE VACACIONES; COMUNICACIÓN INTERNA ENVIADA DE NOTIFICACIÓN DE LA RESOLUCION O DECRETO PARA LA COMISIÓN DE ESTUDIOS Y/O SERVICIOS; COMUNICACIÓN INTERNA ENVIADA DE NOTIFICACIÓN DE LA RESOLUCION RESOLVIENDO EL RECURSO DE APELACIÓN; COMUNICACIÓN INTERNA ENVIADA DE RESPUESTA DE APROBACIÓN O NEGACIÓN A LA SOLICITUD DE COMISIÓN DE ESTUDIOS Y/O SERVICIOS; COMUNICACIÓN INTERNA ENVIADA DE SOLICITUD DE LICENCIA POR PATERNIDAD; COMUNICACIÓN INTERNA ENVIADA DEL FUNCIONARIO SOBRE PROPUESTAS DE ACUERDO DE PAGO; COMUNICACIÓN INTERNA ENVIADA INFORMANDO SOBRE EL ACTO ADMINISTRATIVO (RESOLUCION) DEL RETIRO DEL FUNCIONARIO; COMUNICACIÓN INTERNA ENVIADA SOBRE ENCARGO O TRASLADO; COMUNICACIÓN INTERNA ENVIADA SOBRE NOTIFICACIÓN DE LA RESOLUCION DE AMONESTACIÓN; COMUNICACIÓN INTERNA ENVIADA SOBRE SOLICITUD DE JUSTIFICACIÓN DE AUSENCIA LABORAL; COMUNICACIÓN INTERNA ENVIADA SOBRE TERMINACIÓN NOMBRAMIENTO PROVISIONAL; COMUNICACIÓN INTERNA RECIBIDA DE RESPUESTA A LA SOLICITUD DE JUSTIFICACIÓN DE AUSENCIA LABORAL; COMUNICACIÓN INTERNA RECIBIDA DE RESPUESTA AL FUNCIONARIO SOBRE PROPUESTAS DE ACUERDO DE PAGO; COMUNICACIÓN INTERNA RECIBIDA DE SOLICITUD DE LIQUIDACIÓN DE CESANTÍAS PARCIALES; COMUNICACIÓN INTERNA RECIBIDA DE SOLICITUD PERMISO POR HABER SIDO JURADO DE VOTACIÓN O HABER VOTADO; COMUNICACIÓN INTERNA RECIBIDA INFORMANDO LA AUSENCIA DEL FUNCIONARIO; COMUNICACIÓN INTERNA RECIBIDA INFORMANDO LA DECISIÓN DE LA LIQUIDACIÓN O REUBICACIÓN; COMUNICACIÓN INTERNA RECIBIDA INFORMANDO SOBRE AFILIACIONES AL RÉGIMEN DE SEGURIDAD SOCIAL; COMUNICACIÓN INTERNA RECIBIDA SOLICITANDO COMISIÓN DE ESTUDIOS Y/O SERVICIOS; COMUNICACIÓN INTERNA RECIBIDA SOLICITANDO EL RECONOCIMIENTO Y/O AJUSTE DE LA PRIMA TÉCNICA; COMUNICACIÓN OFICIAL EXTERNA ENVIADA A LA COMISIÓN NACIONAL DEL SERVICIO CIVIL SOLICITANDO AUTORIZACIÓN PARA ASIGNAR EMPLEOS PROVISIONALES Y/O ENCARGOS; COMUNICACIÓN OFICIAL EXTERNA ENVIADA AL FONDO DE CESANTÍAS SOBRE SOLICITUD DE VISITA PARA VERIFICAR LAS MEJORAS LOCATIVAS; COMUNICACIÓN OFICIAL EXTERNA ENVIADA DE INSCRIPCIÓN Y/O ACTUALIZACIÓN EN EL REGISTRO PUBLICO DE CARRERA ADMINISTRATIVA; COMUNICACIÓN OFICIAL EXTERNA ENVIADA DE NOTIFICACIÓN DE NOMBRAMIENTO; COMUNICACIÓN OFICIAL EXTERNA ENVIADA INFORMANDO A LOS ENTES DE CONTROL QUE YA SE HIZO EFECTIVA LA MULTA Y/O SANCIÓN; COMUNICACIÓN OFICIAL EXTERNA ENVIADA SOBRE APERTURA DE CUENTA BANCARIA; COMUNICACIÓN OFICIAL EXTERNA ENVIADA SOLICITANDO PRORROGA DEL TERMINO DE DURACIÓN DEL NOMBRAMIENTO PROVISIONAL Y/O ENCARGOS; COMUNICACIÓN OFICIAL EXTERNA RECIBIDA DE ACEPTACIÓN DE NOMBRAMIENTO; COMUNICACIÓN OFICIAL EXTERNA RECIBIDA DE INSCRIPCIÓN Y/O ACTUALIZACIÓN EN EL REGISTRO PUBLICO DE CARRERA ADMINISTRATIVA; COMUNICACIÓN OFICIAL EXTERNA RECIBIDA DE LA COMISIÓN NACIONAL DEL SERVICIO CIVIL AUTORIZANDO LA ASIGNACIÓN DE EMPLEOS PROVISIONALES Y/O ENCARGOS; COMUNICACIÓN OFICIAL EXTERNA RECIBIDA DEL (FONCEP) Y FONDOS PRIVADOS SOBRE CESANTÍAS PAGADAS; COMUNICACIÓN OFICIAL EXTERNA RECIBIDA DEL FONDO DE CESANTÍAS DE RESPUESTA A LA SOLICITUD DE VISITA PARA VERIFICAR LAS MEJORAS LOCATIVAS; COMUNICACIÓN OFICIAL EXTERNA RECIBIDA DEL FONDO DE CESANTÍAS SOBRE CONCEPTO DE VIABILIDAD DEL PAGO DE MEJORAS LOCATIVAS; COMUNICACIÓN OFICIAL EXTERNA RECIBIDA INFORMANDO A LA COMISIÓN NACIONAL DEL SERVICIO CIVIL LA PRORROGA DEL ENCARGO; COMUNICACIÓN OFICIAL EXTERNA RECIBIDA SOBRE SOLICITUD DE PERMISO DE UN FUNCIONARIO; COMUNICACIÓN OFICIAL EXTERNA Y/O INTERNA ENVIADA DE RESPUESTA A LA SOLICITUD DE CERTIFICACIÓN DE INFORMACIÓN LABORAL PARA BONO PENSIONAL; COMUNICACIÓN OFICIAL EXTERNA Y/O INTERNA ENVIADA DE RESPUESTA A LA SOLICITUD PARA LA COMISIÓN DE SERVICIOS; COMUNICACIÓN OFICIAL EXTERNA Y/O INTERNA RECIBIDA DE INVITACIÓN A SEMINARIOS, CAPACITACIONES, ETC.; COMUNICACIÓN OFICIAL EXTERNA Y/O INTERNA RECIBIDA SOBRE SOLICITUD DE CERTIFICACIÓN DE INFORMACIÓN LABORAL PARA BONO PENSIONAL; COMUNICACIONES OFICIALES EXTERNAS Y/O INTERNAS ENVIADAS Y/O RECIBIDAS RELACIONADAS CON LA HISTORIA LABORAL; CONCEPTO DE SEGUIMIENTO DE CESANTÍAS; CONCEPTO JURÍDICO; CONCEPTO JURÍDICO SOBRE LA INVERSIÓN DE LAS CESANTÍAS; CONTRATO DE OBRA CIVIL AUTENTICADA EN NOTARIA (CESANTÍAS PARA MEJORAS LOCATIVAS); DECLARACIÓN EN EL CUAL CONSTE QUE NO TIENE CONOCIMIENTO DE OBLIGACIONES O PROCESOS POR ALIMENTOS; DECLARACIÓN EXTRA JUICIO DE CONVIVENCIA; DECLARACIÓN JURAMENTADA DE DEUDOR NO MOROSO CON EL ESTADO; EVALUACIÓN DEL DESEMPEÑO LABORAL (PERIODO DE PRUEBA); EVALUACIONES DE DESEMPEÑO LABORAL; FALLO EJECUTORIO DE SANCIÓN DISCIPLINARIA; FORMULARIO ÚNICO DE DECLARACIÓN JURAMENTADA DE BIENES Y RENTAS; FORMATO ÚNICO HOJA DE VIDA; HOJA DE VIDA; INFORMACIÓN BÁSICA DEL ASPIRANTE Y DEL EMPLEO (LISTA DE LEGIBLES); INFORME DE COMISIÓN; INFORME DE GESTIÓN; LIBRETA MILITAR; LIQUIDACIÓN PAGO DE VACACIONES; NOTIFICACIÓN DE PRIMA TÉCNICA; NOTIFICACIÓN DE RESOLUCION DE VACACIONES; ORDEN DE MATRICULA (CESANTÍAS PARA EDUCACIÓN); ORDEN JUDICIAL PARA DESVINCULACIÓN DEL FUNCIONARIO; PASADO JUDICIAL; PAZ Y SALVO DE ENTREGA DEL CARGO Y CARNET DE IDENTIFICACIÓN DE LA ENTIDAD; PAZ Y SALVO DE INVENTARIO DE BIENES MUEBLES A SU CARGO E INVENTARIOS DOCUMENTALES; PLAN DE ACCIÓN EMPLEADOS CON NOMBRAMIENTO PROVISIONAL; PROMESA DE COMPRAVENTA (CESANTÍAS PARA COMPRA DE VIVIENDA); RECURSO DE APELACIÓN; RECURSO DE REPOSICIÓN; REGISTRO DE PARTIDA DE MATRIMONIO; REPORTE DE ACCIDENTES DE TRABAJO; REPORTE DE INCIDENTE DE TRABAJO; SENTENCIA JUDICIAL DE EMBARGOS SALARIALES; SENTENCIA JUDICIAL DE REINTEGRO DE FUNCIONARIO; TARJETA DE MATRICULA PROFESIONAL (FOTOCOPIA)(SI APLICA); ACTA DE POSESIÓN; DEFINICIÓN Y SEGUIMIENTO METAS EMPLEO DE PLANTA TEMPORAL; CEDULA (FOTOCOPIA) ARQUITECTO O INGENIERO CIVIL, ARQUITECTO O INGENIERO CIVIL PARA TRAMITE DE CESANTÍAS, TARJETA PROFESIONAL (FOTOCOPIA) ARQUITECTO O INGENIERO CIVIL, ARQUITECTO O INGENIERO CIVIL PARA TRAMITE DE CESANTÍAS); ACTO ADMINISTRATIVO (RESOLUCION) DE APLAZAMIENTO DE DISFRUTE DE VACACIONES; COMUNICACIONES OFICIALES EXTERNAS Y/O INTERNAS ENVIADAS Y RECIBIDAS RELACIONADAS CON EL TRAMITE DE LA COMISIÓN; COMUNICACIONES EXTERNAS Y/O INTERNAS, ENVIADAS Y/O RECIBIDAS DE AUTORIZACIÓN DE PAGO DE CESANTÍAS; EVALUACIONES MEDICAS PREOCUPACIONES O DE PREINGRESO; EVALUACIONES MEDICAS PERIÓDICAS PROGRAMADAS; EVALUACIONES MEDICAS POR CAMBIO DE OCUPACIÓN; EVALUACIONES MEDICAS OCUPACIONALES DE EGRESO; EVALUACIONES MEDICAS OCUPACIONALES POSINCAPACIDAD O REINTEGRO</t>
  </si>
  <si>
    <t>GRUPO INTERNO DE TRABAJO DE TALENTO HUMANO - GESTIÓN DOCUMENTAL</t>
  </si>
  <si>
    <t>SISTEMA DE GESTIÓN DOCUMENTAL - APLICATIVO PC AUXILIAR ADMINISTRATIVO</t>
  </si>
  <si>
    <t xml:space="preserve">N/A </t>
  </si>
  <si>
    <t xml:space="preserve">PUBLICACIÓN DE INFORMACIÓN INSTITUCIONAL </t>
  </si>
  <si>
    <t>PUBLICACIÓN EN LA PAGINA WEB DE LA INSTITUCIÓN DE MANUALES DE FUNCIONES, RESOLUCIONES DE NOMBRAMIENTOS, RESOLUCIONES DE ENCARGO Y DECRETO DE ASIGNACIÓN SALARIAL.</t>
  </si>
  <si>
    <t>SISTEMA DE GESTIÓN DOCUMENTAL</t>
  </si>
  <si>
    <t>MANUALES- HISTORIAS LABORAL</t>
  </si>
  <si>
    <t>PLANES</t>
  </si>
  <si>
    <t xml:space="preserve">SISTEMA DE INFORMACIÓN DE HISTORIAS LABORALES DEL 2010 HACIA A TRAS </t>
  </si>
  <si>
    <t>ACUERDO DE GESTIÓN, SEGUIMIENTO Y EVALUACIÓN; CERTIFICADO DE ANTECEDENTES FISCALES DE LA CONTRALORÍA GENERAL DE LA NACIÓN; COMUNICACIÓN INTERNA RECIBIDA PRESENTANDO RENUNCIA AL CARGO O ENCARGO; REGISTRO CIVIL DE NACIMIENTO Y/O ADOPCIÓN DEL(OS) HIJO(S) DEL FUNCIONARIO; COMUNICACIÓN INTERNA RECIBIDA DE RESPUESTA A LA SOLICITUD DE LICENCIA POR PATERNIDAD; CERTIFICADOS DE FORMACIÓN ACADÉMICA; ACTO ADMINISTRATIVO (RESOLUCION ) DE COMISIÓN DE ESTUDIOS Y/O SERVICIOS; ACTO ADMINISTRATIVO (RESOLUCION Y/O DECRETO) DE AUTORIZACIÓN DE COMISIÓN DE SERVICIOS; ACTO ADMINISTRATIVO (RESOLUCION) DE RECONOCIMIENTO DE INCAPACIDAD; ACTO ADMINISTRATIVO (RESOLUCION) CONCEDIENDO VACACIONES INTERRUMPIDAS; ACTO ADMINISTRATIVO (RESOLUCION) DE AMONESTACIÓN; ACTO ADMINISTRATIVO (RESOLUCION) DE INSCRIPCIÓN EN EL REGISTRO PUBLICO Y/O ACTUALIZACIÓN EN CARRERA ADMINISTRATIVA; ACTO ADMINISTRATIVO (RESOLUCION) DE LIQUIDACIÓN DE PRESTACIONES SOCIALES; ACTO ADMINISTRATIVO (RESOLUCION) DE NOMBRAMIENTO PROVISIONAL, PERIODO DE PRUEBA, LIBRE NOMBRAMIENTO Y REMOCIÓN Y/O ASCENSO; ACTO ADMINISTRATIVO (RESOLUCION) DE NOTIFICACIÓN DE LA SUPRESIÓN DEL CARGO; ACTO ADMINISTRATIVO (RESOLUCION) DE RECONOCIMIENTO DE LA PENSIÓN; ACTO ADMINISTRATIVO (RESOLUCION) DE RECONOCIMIENTO O AJUSTE DE PRIMA TÉCNICA; ACTO ADMINISTRATIVO (RESOLUCION) DE SUSPENSIÓN DEL CARGO POR RESERVISTA; ACTO ADMINISTRATIVO (RESOLUCION) DE VACACIONES; ACTO ADMINISTRATIVO (RESOLUCION) DEL RETIRO DEL FUNCIONARIO; ACTO ADMINISTRATIVO (RESOLUCION) INTERRUPCIÓN DE VACACIONES; ACTO ADMINISTRATIVO (RESOLUCION) PARA EFECTOS DE PAGO DE SANCIÓN; ACTO ADMINISTRATIVO (RESOLUCION) POR LA CUAL SE HACE UN NOMBRAMIENTO DE EMPLEO DE CARRERA ADMINISTRATIVA EN UN CARGO DE LIBRE NOMBRAMIENTO Y REMOCIÓN; ACTO ADMINISTRATIVO (RESOLUCION) PRORROGANDO EL PLAZO DE LA COMISIÓN; ACTO ADMINISTRATIVO (RESOLUCION) QUE RESUELVE EL RECURSO DE APELACIÓN; ACTO ADMINISTRATIVO (RESOLUCION) QUE RESUELVE EL RECURSO DE REPOSICIÓN; ACTO ADMINISTRATIVO (RESOLUCION) SOBRE ENCARGOS O TRASLADOS; ACTO ADMINISTRATIVO (RESOLUCION) SOBRE LICENCIA O NEGACIÓN DE LICENCIA; ACTO ADMINISTRATIVO (RESOLUCION) SOBRE LICENCIAS NO REMUNERADAS; ACUERDOS DE VOLUNTAD; AFILIACIONES A RÉGIMEN DE SALUD (EPS), PENSIÓN, CESANTÍAS, CAJA DE COMPENSACIÓN FAMILIAR, ADMINISTRADORA DE RIESGOS PROFESIONALES, ETC.; ANÁLISIS DE REQUISITOS; AUTORIZACIÓN DE PAGO DE CESANTÍAS; CEDULA DE CIUDADANÍA Y/O EXTRANJERÍA; CERTIFICACIONES MEDICAS; CERTIFICADO DE ANTECEDENTES DISCIPLINARIOS DE LA PERSONERÍA DE BOGOTÁ; CERTIFICADO DE ANTECEDENTES DISCIPLINARIOS DE LA PROCURADURÍA GENERAL DE LA NACIÓN; CERTIFICADO DE DEFUNCIÓN; CERTIFICADO DE INCAPACIDAD POR ENFERMEDAD; CERTIFICADO DE INCAPACIDAD POR MATERNIDAD; CERTIFICADO DE INGRESOS Y RETENCIONES; CERTIFICADO DE TRADICIÓN Y LIBERTAD (CESANTÍAS PARA COMPRA DE VIVIENDA Y LIBERACIÓN DE HIPOTECA); CERTIFICADOS DE EXPERIENCIA LABORAL; CITACIÓN A JURADO DE VOTACIÓN; COMPROBANTE DE PAGO; COMPROBANTE DE PAGO RELACIONADO CON LA MULTA; COMUNICACIÓN INTERNA AUTORIZANDO EL PERMISO O CALAMIDAD DOMESTICA; COMUNICACIÓN INTERNA DE ACEPTACIÓN DE RENUNCIA; COMUNICACIÓN INTERNA DE NOTIFICACIÓN DE LA RESOLUCION DE SUPRESIÓN DEL CARGO; COMUNICACIÓN INTERNA DE NOTIFICACIÓN DE LA RESOLUCION DE SUSPENSIÓN DEL CARGO DE RESERVISTA; COMUNICACIÓN INTERNA DE NOTIFICACIÓN DE LA RESOLUCION RESOLVIENDO EL RECURSO DE REPOSICIÓN; COMUNICACIÓN INTERNA DE SOLICITUD DE INTERRUPCIÓN DE VACACIONES; COMUNICACIÓN INTERNA ENVIADA DE NOTIFICACIÓN DE LA RESOLUCION O DECRETO PARA LA COMISIÓN DE ESTUDIOS Y/O SERVICIOS; COMUNICACIÓN INTERNA ENVIADA DE NOTIFICACIÓN DE LA RESOLUCION RESOLVIENDO EL RECURSO DE APELACIÓN; COMUNICACIÓN INTERNA ENVIADA DE RESPUESTA DE APROBACIÓN O NEGACIÓN A LA SOLICITUD DE COMISIÓN DE ESTUDIOS Y/O SERVICIOS; COMUNICACIÓN INTERNA ENVIADA DE SOLICITUD DE LICENCIA POR PATERNIDAD; COMUNICACIÓN INTERNA ENVIADA DEL FUNCIONARIO SOBRE PROPUESTAS DE ACUERDO DE PAGO; COMUNICACIÓN INTERNA ENVIADA INFORMANDO SOBRE EL ACTO ADMINISTRATIVO (RESOLUCION) DEL RETIRO DEL FUNCIONARIO; COMUNICACIÓN INTERNA ENVIADA SOBRE ENCARGO O TRASLADO; COMUNICACIÓN INTERNA ENVIADA SOBRE NOTIFICACIÓN DE LA RESOLUCION DE AMONESTACIÓN; COMUNICACIÓN INTERNA ENVIADA SOBRE SOLICITUD DE JUSTIFICACIÓN DE AUSENCIA LABORAL; COMUNICACIÓN INTERNA ENVIADA SOBRE TERMINACIÓN NOMBRAMIENTO PROVISIONAL; COMUNICACIÓN INTERNA RECIBIDA DE RESPUESTA A LA SOLICITUD DE JUSTIFICACIÓN DE AUSENCIA LABORAL; COMUNICACIÓN INTERNA RECIBIDA DE RESPUESTA AL FUNCIONARIO SOBRE PROPUESTAS DE ACUERDO DE PAGO; COMUNICACIÓN INTERNA RECIBIDA DE SOLICITUD DE LIQUIDACIÓN DE CESANTÍAS PARCIALES; COMUNICACIÓN INTERNA RECIBIDA DE SOLICITUD PERMISO POR HABER SIDO JURADO DE VOTACIÓN O HABER VOTADO; COMUNICACIÓN INTERNA RECIBIDA INFORMANDO LA AUSENCIA DEL FUNCIONARIO; COMUNICACIÓN INTERNA RECIBIDA INFORMANDO LA DECISIÓN DE LA LIQUIDACIÓN O REUBICACIÓN; COMUNICACIÓN INTERNA RECIBIDA INFORMANDO SOBRE AFILIACIONES AL RÉGIMEN DE SEGURIDAD SOCIAL; COMUNICACIÓN INTERNA RECIBIDA SOLICITANDO COMISIÓN DE ESTUDIOS Y/O SERVICIOS; COMUNICACIÓN INTERNA RECIBIDA SOLICITANDO EL RECONOCIMIENTO Y/O AJUSTE DE LA PRIMA TÉCNICA; COMUNICACIÓN OFICIAL EXTERNA ENVIADA A LA COMISIÓN NACIONAL DEL SERVICIO CIVIL SOLICITANDO AUTORIZACIÓN PARA ASIGNAR EMPLEOS PROVISIONALES Y/O ENCARGOS; COMUNICACIÓN OFICIAL EXTERNA ENVIADA AL FONDO DE CESANTÍAS SOBRE SOLICITUD DE VISITA PARA VERIFICAR LAS MEJORAS LOCATIVAS; COMUNICACIÓN OFICIAL EXTERNA ENVIADA DE INSCRIPCIÓN Y/O ACTUALIZACIÓN EN EL REGISTRO PUBLICO DE CARRERA ADMINISTRATIVA; COMUNICACIÓN OFICIAL EXTERNA ENVIADA DE NOTIFICACIÓN DE NOMBRAMIENTO; COMUNICACIÓN OFICIAL EXTERNA ENVIADA INFORMANDO A LOS ENTES DE CONTROL QUE YA SE HIZO EFECTIVA LA MULTA Y/O SANCIÓN; COMUNICACIÓN OFICIAL EXTERNA ENVIADA SOBRE APERTURA DE CUENTA BANCARIA; COMUNICACIÓN OFICIAL EXTERNA ENVIADA SOLICITANDO PRORROGA DEL TERMINO DE DURACIÓN DEL NOMBRAMIENTO PROVISIONAL Y/O ENCARGOS; COMUNICACIÓN OFICIAL EXTERNA RECIBIDA DE ACEPTACIÓN DE NOMBRAMIENTO; COMUNICACIÓN OFICIAL EXTERNA RECIBIDA DE INSCRIPCIÓN Y/O ACTUALIZACIÓN EN EL REGISTRO PUBLICO DE CARRERA ADMINISTRATIVA; COMUNICACIÓN OFICIAL EXTERNA RECIBIDA DE LA COMISIÓN NACIONAL DEL SERVICIO CIVIL AUTORIZANDO LA ASIGNACIÓN DE EMPLEOS PROVISIONALES Y/O ENCARGOS; COMUNICACIÓN OFICIAL EXTERNA RECIBIDA DEL (FONCEP) Y FONDOS PRIVADOS SOBRE CESANTÍAS PAGADAS; COMUNICACIÓN OFICIAL EXTERNA RECIBIDA DEL FONDO DE CESANTÍAS DE RESPUESTA A LA SOLICITUD DE VISITA PARA VERIFICAR LAS MEJORAS LOCATIVAS; COMUNICACIÓN OFICIAL EXTERNA RECIBIDA DEL FONDO DE CESANTÍAS SOBRE CONCEPTO DE VIABILIDAD DEL PAGO DE MEJORAS LOCATIVAS; COMUNICACIÓN OFICIAL EXTERNA RECIBIDA INFORMANDO A LA COMISIÓN NACIONAL DEL SERVICIO CIVIL LA PRORROGA DEL ENCARGO; COMUNICACIÓN OFICIAL EXTERNA RECIBIDA SOBRE SOLICITUD DE PERMISO DE UN FUNCIONARIO; COMUNICACIÓN OFICIAL EXTERNA Y/O INTERNA ENVIADA DE RESPUESTA A LA SOLICITUD DE CERTIFICACIÓN DE INFORMACIÓN LABORAL PARA BONO PENSIONAL; COMUNICACIÓN OFICIAL EXTERNA Y/O INTERNA ENVIADA DE RESPUESTA A LA SOLICITUD PARA LA COMISIÓN DE SERVICIOS; COMUNICACIÓN OFICIAL EXTERNA Y/O INTERNA RECIBIDA DE INVITACIÓN A SEMINARIOS, CAPACITACIONES, ETC.; COMUNICACIÓN OFICIAL EXTERNA Y/O INTERNA RECIBIDA SOBRE SOLICITUD DE CERTIFICACIÓN DE INFORMACIÓN LABORAL PARA BONO PENSIONAL; COMUNICACIONES OFICIALES EXTERNAS Y/O INTERNAS ENVIADAS Y/O RECIBIDAS RELACIONADAS CON LA HISTORIA LABORAL; CONCEPTO DE SEGUIMIENTO DE CESANTÍAS; CONCEPTO JURÍDICO; CONCEPTO JURÍDICO SOBRE LA INVERSIÓN DE LAS CESANTÍAS; CONTRATO DE OBRA CIVIL AUTENTICADA EN NOTARIA (CESANTÍAS PARA MEJORAS LOCATIVAS); DECLARACIÓN EN EL CUAL CONSTE QUE NO TIENE CONOCIMIENTO DE OBLIGACIONES O PROCESOS POR ALIMENTOS; DECLARACIÓN EXTRA JUICIO DE CONVIVENCIA; DECLARACIÓN JURAMENTADA DE DEUDOR NO MOROSO CON EL ESTADO; EVALUACIÓN DEL DESEMPEÑO LABORAL (PERIODO DE PRUEBA); EVALUACIONES DE DESEMPEÑO LABORAL; FALLO EJECUTORIO DE SANCIÓN DISCIPLINARIA; FORMULARIO ÚNICO DE DECLARACIÓN JURAMENTADA DE BIENES Y RENTAS; FORMATO ÚNICO HOJA DE VIDA; HOJA DE VIDA; INFORMACIÓN BÁSICA DEL ASPIRANTE Y DEL EMPLEO (LISTA DE LEGIBLES); INFORME DE COMISIÓN; INFORME DE GESTIÓN; LIBRETA MILITAR; LIQUIDACIÓN PAGO DE VACACIONES; NOTIFICACIÓN DE PRIMA TÉCNICA; NOTIFICACIÓN DE RESOLUCION DE VACACIONES; ORDEN DE MATRICULA (CESANTÍAS PARA EDUCACIÓN); ORDEN JUDICIAL PARA DESVINCULACIÓN DEL FUNCIONARIO; PASADO JUDICIAL; PAZ Y SALVO DE ENTREGA DEL CARGO Y CARNET DE IDENTIFICACIÓN DE LA ENTIDAD; PAZ Y SALVO DE INVENTARIO DE BIENES MUEBLES A SU CARGO E INVENTARIOS DOCUMENTALES; PLAN DE ACCIÓN EMPLEADOS CON NOMBRAMIENTO PROVISIONAL; PROMESA DE COMPRAVENTA (CESANTÍAS PARA COMPRA DE VIVIENDA); RECURSO DE APELACIÓN; RECURSO DE REPOSICIÓN; REGISTRO DE PARTIDA DE MATRIMONIO; REPORTE DE ACCIDENTES DE TRABAJO; REPORTE DE INCIDENTE DE TRABAJO; SENTENCIA JUDICIAL DE EMBARGOS SALARIALES; SENTENCIA JUDICIAL DE REINTEGRO DE FUNCIONARIO; TARJETA DE MATRICULA PROFESIONAL (FOTOCOPIA)(SI APLICA); ACTA DE POSESIÓN; DEFINICIÓN Y SEGUIMIENTO METAS EMPLEO DE PLANTA TEMPORAL; CEDULA (FOTOCOPIA) ARQUITECTO O INGENIERO CIVIL, ARQUITECTO O INGENIERO CIVIL PARA TRAMITE DE CESANTÍAS, TARJETA PROFESIONAL (FOTOCOPIA) ARQUITECTO O INGENIERO CIVIL, ARQUITECTO O INGENIERO CIVIL PARA TRAMITE DE CESANTÍAS); ACTO ADMINISTRATIVO (RESOLUCION) DE APLAZAMIENTO DE DISFRUTE DE VACACIONES; COMUNICACIONES OFICIALES EXTERNAS Y/O INTERNAS ENVIADAS Y RECIBIDAS RELACIONADAS CON EL TRAMITE DE LA COMISIÓN; COMUNICACIONES EXTERNAS Y/O INTERNAS, ENVIADAS Y/O RECIBIDAS DE AUTORIZACIÓN DE PAGO DE CESANTÍAS; EVALUACIONES MEDICAS PREOCUPACIONES O DE PREINGRESO; EVALUACIONES MEDICAS PERIÓDICAS PROGRAMADAS; EVALUACIONES MEDICAS POR CAMBIO DE OCUPACIÓN; EVALUACIONES MEDICAS OCUPACIONALES DE EGRESO; EVALUACIONES MEDICAS OCUPACIONALES POSINCAPACIDAD O REINTEGRO</t>
  </si>
  <si>
    <t>SISTEMA DE INFORMACIÓN DE NOMINA</t>
  </si>
  <si>
    <t>ELABORACIÓN DE CERTIFICADOS LABORALES, LIQUIDACIÓN DE SEGURIDAD SOCIAL, INCLUSIÓN DE NOVEDADES DE TRABAJADORES (VACACIONES, ENCARGOS, RETIROS, LICENCIAS, INCAPACIDADES, AFILIACIONES, LIBRANZAS, PRIMA TÉCNICA, HORAS EXTRAS Y RECONOCIMIENTOS DE PERMANENCIA), ELABORACIÓN DE REPORTE DEL FONDO DE CESANTÍAS RETROACTIVAS, GENERACIÓN (O REGISTRO?) DE NOMINA</t>
  </si>
  <si>
    <t>PROGRAMA DE ESCRITORIO DE LOS COMPUTADORES DEL GRUPO INTERNO DE TRABAJO DE TALENTO HUMANO</t>
  </si>
  <si>
    <t>CSV</t>
  </si>
  <si>
    <t>PERMITE OPERAR Y GESTIONAR EL ENTORNO PARA GENERAR LA ELABORACIÓN DE CERTIFICADOS LABORALES, LIQUIDACIÓN DE SEGURIDAD SOCIAL, INCLUSIÓN DE NOVEDADES DE TRABAJADORES (VACACIONES, ENCARGOS, RETIROS, LICENCIAS, INCAPACIDADES, AFILIACIONES, LIBRANZAS, PRIMA TÉCNICA, HORAS EXTRAS Y RECONOCIMIENTOS DE PERMANENCIA), ELABORACIÓN DE REPORTE DEL FONDO DE CESANTÍAS RETROACTIVAS, GENERACIÓN (O REGISTRO?) DE NOMINA</t>
  </si>
  <si>
    <t>DATACENTER SCRD</t>
  </si>
  <si>
    <t>PROGRAMA QUE PERMITE  LA ELABORACIÓN DE CERTIFICADOS LABORALES, LIQUIDACIÓN DE SEGURIDAD SOCIAL, INCLUSIÓN DE NOVEDADES DE TRABAJADORES (VACACIONES, ENCARGOS, RETIROS, LICENCIAS, INCAPACIDADES, AFILIACIONES, LIBRANZAS, PRIMA TÉCNICA, HORAS EXTRAS Y RECONOCIMIENTOS DE PERMANENCIA), ELABORACIÓN DE REPORTE DEL FONDO DE CESANTÍAS RETROACTIVAS, GENERACIÓN (O REGISTRO?) DE NOMINA</t>
  </si>
  <si>
    <t xml:space="preserve">DANILO TAMAYO- MILENA GOMEZ </t>
  </si>
  <si>
    <t>ALBA NOHORA DIAZ GALÁN</t>
  </si>
  <si>
    <t>MILENA GÓMEZ</t>
  </si>
  <si>
    <t>TERCEROS</t>
  </si>
  <si>
    <t>PERSONAS NATURALES Y/O JURÍDICAS QUE TENGAN O HAYAN TENIDO RELACION CONTRACTUAL CON LA SCRD. LA INFORMACIÓN QUE CONTIENE: NOMBRE, TIPO DE IDENTIFICACIÓN Y  NÚMERO, TELEFONO DE CONTACTO, DIRECCIÓN, CORREO ELECTRÓNICO.</t>
  </si>
  <si>
    <t xml:space="preserve">GRUPO INTERNO DE TRABAJO DE INFRAESTRUCTURA Y SISTEMAS DE LA INFORMACIÓN </t>
  </si>
  <si>
    <t>SERVIDORES SCRD</t>
  </si>
  <si>
    <t>SISTEMA DE INFORMACIÓN
FINANCIERA DE LA SCRD.</t>
  </si>
  <si>
    <r>
      <t>N/A</t>
    </r>
    <r>
      <rPr>
        <sz val="12"/>
        <color rgb="FFFF0000"/>
        <rFont val="Times New Roman"/>
        <family val="1"/>
      </rPr>
      <t xml:space="preserve"> </t>
    </r>
  </si>
  <si>
    <t>LIBRO MAYOR (LIMAY)</t>
  </si>
  <si>
    <t>APLICATIVO QUE CONSOLIDA LA INFORMACIÓN CONTABLE DE LA SCRD Y CONTIENE INFORMACIÓN DE TIPO PERSONAL COMO DIRECCIÓN, TELÉFONO, CORREO ELECTRÓNICO.</t>
  </si>
  <si>
    <t>SERVIDOR ENTIDAD</t>
  </si>
  <si>
    <t>GUILLERMO ADOLFO ROSAS VALENCIANO</t>
  </si>
  <si>
    <t>COORDINADOR GIT DE GESTION FINANCIERA</t>
  </si>
  <si>
    <t>MARIA ANDREA GÓMEZ RESTREPO</t>
  </si>
  <si>
    <t>DIRECCIÓN DE GESTIÓN CORPORATIVA -GRUPO INTERNO DE TRABAJO DE CONTRATACIÓN-</t>
  </si>
  <si>
    <t>ARCHIVO EN EXCEL CON DATOS PERSONALES DE CONTRATISTAS DE LA VIGENCIA 2002-2022.</t>
  </si>
  <si>
    <t>ARCHIVO EXCEL QUE CONTIENE INFORMACIÓN SOBRE LOS CONTRATOS SUSCRITOS POR LA SECRETARÍA DE CULTURA, RECREACIÓN Y DEPORTE QUE CONTIENE : 
NOMBRE DEL CONTRATISTA,  TIPO Y NÚMERO IDENTIFICACIÓN CON DÍGITO DE VERIFICACIÓN, DOMICILIO, FECHA DE NACIMIENTO, EDAD, SEXO,  EXPERIENCIA LABORAL Y PROFESIONAL, REPRESENTANTE LEGAL (NOMBRE E IDENTIFICACIÓN, EN CASO QUE APLIQUE), SUPERVISOR (NOMBRE E IDENTIFICACIÓN)</t>
  </si>
  <si>
    <t>DRIVE-ADMINISTRADOR DE HERRAMIENTAS Y SISTEMAS DE INFOMACIÓN CONTRACTUAL</t>
  </si>
  <si>
    <t>ARCHIVO EN EXCEL CON DATOS  DE CONTRATOS DE LA VIGENCIA 2002-2022.</t>
  </si>
  <si>
    <t>ARCHIVO EXCEL QUE CONTIENE INFORMACIÓN SOBRE LOS CONTRATOS SUSCRITOS POR LA SECRETARÍA DE CULTURA, RECREACIÓN Y DEPORTE QUE CONTIENE : 
NÚMERO DE CONTRATO, TIPO DE CONTRATO,NÚMERO DE ESDOP, MODALIDAD DE SELECCIÓN, OBJETO DEL CONTRATO, NÚMERO DE PROCESO, ENLACE SECOP, FECHA DE SUSCRIPCIÓN, INICIO Y FINALIZACIÓN DEL CONTRATO, PLAZO, NÚMERO DE CDP Y CRP, VALOR DEL CONTRATO, ORDENADOR DEL GASTO, DEPENDENCIA DEL CONTRATISTA, TIPO DE GASTO (FUNCIONAMIENTO, INVERSIÓN), RUBRO, MODIFICACIONES (ADICIONES, PRÓRROGAS, OTRO SÍ, LIBERACIONES DE SALDO), FECHA DE LIQUIDACIÓN, PÓLIZAS, RUP (EN CASO QUE APLIQUE).</t>
  </si>
  <si>
    <t>CONTRATOS 
CONVENIOS</t>
  </si>
  <si>
    <t xml:space="preserve">ORFEO: CONTIENE LOS DOCUMENTOS PREVIOS PARA LA CELEBRACIÓN DE LOS CONTRATOS Y CONVENIOS TRAMITADOS EN DICHO SISTEMA Y LOS DOCUMENTOS SOPORTE DE LA EJECUCIÓN  EN CADA UNA DE LAS VIGENCIAS. </t>
  </si>
  <si>
    <t>DIRECCIÓN DE GESTIÓN CORPORATIVA -GRUPO INTERNO DE TRABAJO DE CONTRATACIÓN, ADICIONALMENTE LAS DEPENDENCIAS CREAN EL EXPEDIENTE Y SON RESPONSABLES DEL CARGUE DE DOCUMENTOS GENERADOS DENTRO DE SUS COMPETENCIAS.</t>
  </si>
  <si>
    <t>OFICINA DE TECNOLOGÍAS DE INFORMACIÓN - GRUPO INTERNO DE TRABAJO DE GESTIÓN DE SERVICIOS ADMINISTRATIVOS</t>
  </si>
  <si>
    <t>ARCHIVO CENTRALIZADO</t>
  </si>
  <si>
    <t>DATA CENTER SCRD</t>
  </si>
  <si>
    <t>PDF XLSX JPG TIF</t>
  </si>
  <si>
    <t>CONTRATO O CONVENIO</t>
  </si>
  <si>
    <t>CONVENIO DE ASOCIACIÓN, DE COOPERACIÓN E INTERADMINISTRATIVOS. CONTRATOS DE APOYO, COMPRAVENTA, SUMINISTRO, PRESTACIÓN DE SERVICIO, DE SEGUROS.</t>
  </si>
  <si>
    <t>SISTEMA DE INFORMACIÓN DE CONTRATACIÓN</t>
  </si>
  <si>
    <t>SISTEMA DE INFORMACIÓN QUE CONTIENE LOS MÓDULOS CORRESPONDIENTES A LAS ETAPAS PRECONTRACTUAL,CONTRACTUAL Y POSTCONTRACTUAL DE LOS CONTRATOS SUSCRITOS POR LA SECRETARÍA</t>
  </si>
  <si>
    <t xml:space="preserve">DIRECCIÓN DE GESTIÓN CORPORATIVA -GRUPO INTERNO DE TRABAJO DE CONTRATACIÓN
</t>
  </si>
  <si>
    <t>OFICINA DE TECNOLOGÍAS DE INFORMACIÓN - DIRECCIÓN DE GESTIÓN CORPORATIVA -GRUPO INTERNO DE TRABAJO DE CONTRATACIÓN</t>
  </si>
  <si>
    <t>SERVIDOR DE APLICACIÓN Y SERVIDOR DE BASE DE DATOS</t>
  </si>
  <si>
    <t>BASE DE DATOS ORACLE</t>
  </si>
  <si>
    <t>SISTEMA DE INFORMACIÓN QUE CONTIENE LOS MÓDULOS CORRESPONDIENTES A LAS ETAPAS PRECONTRACTUAL,CONTRACTUAL Y POSTCONTRACTUAL DE LOS CONTRATOS SUSCRITOS POR LA SECRETARÍA (CONTRATOS: NUMERO DE CONTRATO, FECHA DE SUSCRIPCIÓN, DATOS DE LAS GARANTÍAS Y FECHA DE APROBACIÓN DE LAS MISMAS.)</t>
  </si>
  <si>
    <t xml:space="preserve">OFICINA DE TECNOLOGÍAS DE INFORMACIÓN  </t>
  </si>
  <si>
    <t xml:space="preserve">LINA MARIA AVILAN CORTES
ANA MARIA GALINDO LARA
</t>
  </si>
  <si>
    <t>MIRYAM SOSA SEDANO</t>
  </si>
  <si>
    <t>PLAN DE COMPRAS</t>
  </si>
  <si>
    <t>HERRAMIENTA DE PLANIFICACIÓN ADMINISTRATIVA QUE PERMITE LA IDENTIFICACIÓN DE NECESIDADES DE LA SDCRD CON RESPECTO A BIENES, OBRAS Y SERVICIOS; ASÍ MISMO, ESTABLECE LOS MECANISMOS DE ADQUISICIÓN A TRAVÉS DE CONTRATOS Y SUS DIFERENTES MODALIDADES Y DEFINE EN EL TIEMPO, EL ORDEN DE ADQUISICIÓN DE LOS MISMOS. ESTA INFORMACIÓN SE PLASMA EN UN PLAN ANUAL PARA LLEVAR A CABO DICHAS ADQUISICIONES.</t>
  </si>
  <si>
    <t>GRUPO INTERNO DE TRABAJO DE GESTIÓN DE SERVICIOS ADMINISTRATIVOS - PROCESO DE GESTIÓN DOCUMENTAL</t>
  </si>
  <si>
    <t>ARCHIVO CENTRALIZADO (BODEGA)</t>
  </si>
  <si>
    <t>DATA CENTER - SISTEMA DE GESTIÓN DOCUMENTAL</t>
  </si>
  <si>
    <t>PAPEL
PDF
EXCEL
ODS</t>
  </si>
  <si>
    <t>PLANES ANUALES DE ADQUISICIONES</t>
  </si>
  <si>
    <t>INFORMACIÓN CONTENIDA EN EL SISTEMA DE ALMACEN (APLICATIVO)</t>
  </si>
  <si>
    <t>INFORMACIÓN DE LOS BIENES MUEBLES DE LA ENTIDAD PARA REGISTRO, CONTROL Y GESTIÓN DE LOS MISMOS. CONTIENE DATOS RELACIONADOS CON EL BIEN MUEBLE, LA FECHA Y MODO DE AQUISICIÓN, ASIGNACIÓN, ESTADO Y DISPONIBILIDAD EN LA SDCRD.</t>
  </si>
  <si>
    <t xml:space="preserve">OFICINA DE TECNOLOGÍAS DE LA INFORMACIÓN - </t>
  </si>
  <si>
    <t>DATA CENTER - SISTEMA DE ALMACEN</t>
  </si>
  <si>
    <t>PDF
EXCEL
ODS</t>
  </si>
  <si>
    <t>SISTEMA DE ALMACEN (APLICATIVO)</t>
  </si>
  <si>
    <t>APLICATIVO DE SISTEMAS QUE PERMITE EL REGISTRO, CONTROL Y GESTIÓN DE LOS BIENES MUEBLES DE LA ENTIDAD, EN EL CUAL SE IDENTIFICA EL BIEN Y SE REALIZA SEGUIMIENTO A LA ENTREGA A FUNCIONARIOS O CONTRATISTAS PARA SU USO, SE CONTROLA EL ESTADO (BUENO O MALO), EL NIVEL DE DETERIORO, LA DEPRECIACIÓN DE VALOR Y LA BAJA DEIFINITIVA, UNA VEZ FINALIZADA SU VIDA ÚTIL EN LA SDCRD.</t>
  </si>
  <si>
    <t>OFICINA DE TECNOLOGÍAS DE LA INFORMACIÓN - GRUPO INTERNO DE TRABAJO DE SISTEMAS E INFRAESTRUCTURA TECNOLÓGICA</t>
  </si>
  <si>
    <t>INGENIERO DESARROLLADOR DEL SISTEMA DE ALMACEN (APLICATIVO)</t>
  </si>
  <si>
    <t>DESARROLLADOR Y SOPORTE TÉCNICO DEL APLICATIVO DE SISTEMAS INFORMACIÓN DEL ALMACÉN QUE APOYA CON LA MEJORA DE MÓDULOS, BRINDA SOLUCIONES TÉCNICAS PARA EL FUNCIONAMIENTO Y OPERTIVIDAD DEL APLICATIVO Y REALIZA LOS MANTENIMIENTOS PERIÓDICOS DEL MISMO.</t>
  </si>
  <si>
    <t>MESA DE SERVICIOS GLPI DE SERVICIOS ADMINISTRATIVOS</t>
  </si>
  <si>
    <t>APLICATIVO DE SISTEMAS QUE PERMITE REGISTRAR LAS SOLICITUDES DE SERVICIOS ADMINISTRATIVOS RELACIONADOS CON VEHÍCULOS, PARQUEADEROS, PRÉSTAMO DE ESPACIOS COMUNES, AUTORIZACIÓN DE INGRESOS, ASIGNACIÓN DE TRANSPORTE, TRASLADO DE ELEMENTOS Y MATERIALES PARA EVENTOS, MENTENIMIENTO E INSPECCIÓN DE INFRAESTRUCTURAS DE INMUEBLES, ENTRE OTROS. IGUALMENTE, PERMITE REALILZAR SEGUIMIENTO A LA ATENCIÓN Y GESTIÓN DEL SERVICIO REQUERIDO</t>
  </si>
  <si>
    <t>DATA CENTER - SISTEMA GLPI MESA DE AYUDA</t>
  </si>
  <si>
    <t>MARTHA CAROLINA OSPINA RODRÍGUEZ
YULIETH LILIANA PINTO RAMÍREZ</t>
  </si>
  <si>
    <t>NIDIA NEIDA MIRANDA URREGO</t>
  </si>
  <si>
    <t xml:space="preserve">EXPEDIENTES DE ARCHIVO </t>
  </si>
  <si>
    <t>EXPEDIENTES DE ARCHIVO Y DOCUMENTOS EN SOPORTE FÍSICO / ANÁLOGO (PAPEL, ACETATO, PLANOS, ASI COMO TAMBIEN DOCUMENTOS EN SOPORTE ELECTRÓNICO O DIGITAL (DISCOS MAGNÉTICOS, DISCOS OPTICOS, UNIDADES DE ALMACENAMIENTO  FIJAS Y EXTRAIBLES, CLOUD, ENTRE OTROS) GENERADOS POR LA ENTIDAD Y CONFORMADOS DE ACUERDO CON LA TABLA DE RETENCIÓN DOCUMENTAL PARA EL FONDO DE LA SECRETARÍA DISTRITAL DE CULTURA, RECREACIÓN Y DEPORTE SDCRD</t>
  </si>
  <si>
    <t>DIRECTIVOS DE CADA DEPENDENCIA</t>
  </si>
  <si>
    <t>GRUPO INTERNO DE TRABAJO DE GESTIÓN DE SERVICIOS ADMINISTRATIVOS - PROCESO DE GESTIÓN DOCUMENTAL Y OFICINA DE TECNOLOGÍAS DE LA INFORMACIÓN - GRUPO INTERNO DE TRABAJO DE SISTEMAS E INFRAESTRUCTURA TECNOLÓGICA</t>
  </si>
  <si>
    <t>ARCHIVO CENTRALIZADO (BODEGA)
ARCHIVO CENTRALIZADO (SEDE PRINCIPAL)</t>
  </si>
  <si>
    <t>FISICO N/A
ELECTRONICO DATA CENTER - SISTEMA DE GESTIÓN DOCUMENTAL</t>
  </si>
  <si>
    <t>PAPEL 
FOTOGRAFÍAS
PLANOS
ACETATOS
CINTAS MAGNÉTICAS
DISCOS ÓPTICOS
GRANDES FORMATOS EN PAPEL
UNIDADES EXTRAIBLES
LIBROS EMPASTADOS
PDF
PDF/A
DOCX
XLSX
PPT
ZIP
WINRAR 
MP4 / WMP</t>
  </si>
  <si>
    <t>INFORMACIÓN DEL SISTEMA DE GESTIÓN DOCUMENTAL (APLICATIVO)</t>
  </si>
  <si>
    <t>SISTEMA QUE REGISTRA INFORMACIÓN RELACIONADA CON LA CREACIÓN Y CONFORMACIÓN DE DOCUMENTOS Y EXPEDIENTES DE ARCHIVO DE ACUERDO CON LAS TABLAS DE RETENCIÓN DOCUMENTAL DE LA SDCRD, ASÍ COMO TABLAS DE USUARIOS Y CONTROLES DE ACCESO, PERMISOS DE CONSULTA, CREACIÓN Y MODIFICACIÓN DE INFORMACIÓN. IGUALMENTE, CONTIENE DIRECTORIOS Y BASES DE DATOS DE CONTACTO DE DESTINATARIOS (EMPRESAS, PERSONAS NATURALES, ENTIDADES Y CIUDADANANÍA EN GENERAL)</t>
  </si>
  <si>
    <t>PDF
PDF/A
DOCX
XLSX
PPT
ZIP
WINRAR 
MP4 / WMP</t>
  </si>
  <si>
    <t>SISTEMA DE GESTIÓN DOCUMENTAL (APLICATIVO)</t>
  </si>
  <si>
    <t>SISTEMA DE GESTIÓN DOCUMENTAL PARA CREACIÓN, GESTIÓN, TRÁMITE, ALMACENAMIENTO Y CONSERVACIÓN DE DOCUMENTOS Y EXPEDIENTES DE ARCHIVO DE LA SDCRD, LOS CUALES SON PRODUCTO DE LA GESTIÓN ADMINISTRATIVA Y DESARROLLO DE FUNCIONES DE LA ENTIDAD</t>
  </si>
  <si>
    <t>INFRAESTRUCTURA TECNOLÓGICA PARA ASEGURAR EL CORRECTO FUNCIONAMIENTO DEL APLICATIVO DE GESTIÓN DOCUMENTAL, GARANTIZANDO CREACIÓN, ALMACENAMIENTO, PRESUNCIÓN DE VERACIDAD, CADENA DE CUSTODIA, AUDITORÍA E INTEGRIDAD DE LA INFORMACIÓN CONTENIDA EN LOS DOCUMENTOS Y EXPEDIENTES DE ARCHIVO.</t>
  </si>
  <si>
    <t>ADMINISTRADOR Y DESARROLLADOR DEL SISTEMA DE GESTIÓN DOCUMENTAL (APLICATIVO)</t>
  </si>
  <si>
    <t>DESARROLLADOR Y SOPORTE TÉCNICO DEL APLICATIVO DE SISTEMAS DE GESTIÓN DOCUMENTAL QUE APOYA CON LA MEJORA DE MÓDULOS, BRINDA SOLUCIONES TÉCNICAS PARA EL FUNCIONAMIENTO Y OPERTIVIDAD DEL APLICATIVO Y REALIZA LOS MANTENIMIENTOS PERIÓDICOS DEL MISMO.</t>
  </si>
  <si>
    <t>INSTRUMENTOS ARCHIVÍSTICOS</t>
  </si>
  <si>
    <t>SON DOCUMENTOS TÉCNICOS EN MATERIA DE GESTIÓN DOCUMENTAL Y DE FUNCIÓN ARCHIVÍSTICA QUE PERMITEN LA NORMALIZACIÓN Y ESTANDARIZACIÓN DEL PROCESO DE GESTIÓN DOCUMENTAL EN LA ENTIDAD. LOS INSTRUMENTOS ARCHIVÍSTICOS DEFINIDOS POR EL DECRETO 1080 DE 2022 CORRESPONDENC A TABLAS DE RETENCIÓN DOCUMENTAL, CUADROS DE CLASIFICACIÓN DOCUMENTAL, PLAN INSTITUCIONAL DE ARCHIVOS, PROGRAMA DE GESTIÓN DOCUMENTA, BANCO TERMINOLÓGICO DE SERIES, SUBSERIES Y TIPOS DOCUMENTALES, TABLAS DE CONTROL DE ACCESO, INVENTARIOS DOCUMENTALES, MODELO DE REQUISITOS PARA LA GESTIÓN DE DOCUMENTOS ELECTRÓNICOS Y PROCESOS Y PROCEDIMIENTOS DE LA GESTIÓN DOCUMENTAL.</t>
  </si>
  <si>
    <t>PÁGINA WEB
DATA CENTER - SISTEMA DE GESTIÓN DOCUMENTAL</t>
  </si>
  <si>
    <t>INSTRUMENTOS ARCHIVÍSTICOS
PLANES
PROGRAMAS
INVENTARIOS</t>
  </si>
  <si>
    <t>PLAN INSTITUCIONAL DE ARCHIVOS PINAR</t>
  </si>
  <si>
    <t>MESA DE AYUDA GLPI DEL SISTEMA DE GESTIÓN DOCUMENTAL</t>
  </si>
  <si>
    <t>APLICATIVO DE SISTEMAS QUE PERMITE REGISTRAR LAS SOLICITUDES DE SERVICIOS DE GESTIÓN DOCUMENTAL RELACIONADOS CON LA CREACIÓN, ACTIVACIÓN E INACTIVACIÓN DE USUARIOS, REQUERIMIENTOS DE ASIGNACIÓN DE PERMISOS, CREACIÓN Y CIERRE DE EXPEDIENTES DE ARCHIVO, CORRECCIÓN O AJUSTE DE DOCUMENTOS CREADOS EN EL SISTEMA DE GESTIÓN DOCUMENTAL, SOLICITU DE CAPACITACIONES EN GESTIÓN DOCUMENTAL Y ASISTENCIA TÉCNICA EN MATERIA DE ARCHIVOS. IGUALMENTE, PERMITE REALIZAR SEGUIMIENTO A LA ATENCIÓN Y GESTIÓN DE LOS SERVICIOS REQUERIDOS</t>
  </si>
  <si>
    <t>CONTIENE LA INFORMACION DE LAS ACTAS DEL COMITE DEL SISTEMA INTEGRADO DE GESTION Y DEL COMITE INSTITUCIONAL DE COORDINACION DE CONTROL INTERNO, DONDE SE  APRUEBA  EL PLAN ANUAL DE AUDITORIA,  SUS MODIFICACIONES Y SEGUIMIENTOS, LA APROBACIÓN DE LA POLITICA DE RIESGOS, LOS DOCUMENTOS ANEXOS Y LAS LISTAS DE AISITENCIA .</t>
  </si>
  <si>
    <t>OFICINA DE TECNOLOGIA DE LA INFORMACIÓN Y GRUPO DE GESTIÓN DOCUMENTAL</t>
  </si>
  <si>
    <t>ARCHIVO DE GESTION</t>
  </si>
  <si>
    <t>DATACENTER DE LA SCRD</t>
  </si>
  <si>
    <t>PDF - DOCX - WLSX -PPTX</t>
  </si>
  <si>
    <t>ACTAS DEL COMITE DEL SISTEMA INTEGRADO DE GESTION Y ACTAS DEL COMITE INSTITUCIONAL DE COORDINACION DE CONTROL INTERNO</t>
  </si>
  <si>
    <t>CONTIENE LOS INFORMES ENVIADOS A ENTES DE CONTROL Y LOS INFORMES DE AUDITORIAS REALIZADAS POR LA OFICINA DE CONTROL INTERNO CON LOS PAPELES DE TRABAJO QUE LAS SOPORTAN.</t>
  </si>
  <si>
    <t>DATACENTER DE LA SCRD - PAGINA WEB DE LA SCRD</t>
  </si>
  <si>
    <t>INFORMES A OTROS ORGANISMOS, INFORMES A ENTES DE CONTROL Y INFORME DE EVALUACIÓN Y SEGUIMIENTO</t>
  </si>
  <si>
    <t>WILMA ROCIO BEJARANO GAITAN</t>
  </si>
  <si>
    <t>OMAR URREA ROMERO</t>
  </si>
  <si>
    <t>BASE DE DATOS DE LOCALIDADES</t>
  </si>
  <si>
    <t>INFORMACIÓN DE LOS AGENTES CULTURALES, ORGANIZACIONES Y PROCESOS LOCALES QUE SON NECESARIOS PARA LA GESTION TERRITORIAL Y DINAMIZACIÓN DE LOS PROCESOS CULTURALES LOCALES, INFORMACIÓN DE PERSONAS NATURALES,ORGANIZACIONES,JEFES DE PRENSA DE LOS FONDOS DE DESARROLLO LOCAL ,CONSEJOS LOCALES Y MEDIOS DE COMUNICACIÓN 
LOCALIDAD
BARRIO 
UPZ
NOMBRES Y APELLIDOS
DIRECCIÓN 
TEL
CEL
CAMPO EN EL QUE SE DESEMPEÑA
CORREO ELECTRONICO PERSONAL</t>
  </si>
  <si>
    <t>DRIVE LIDERES DE GESTION TERRITORIAL - DIRECIÓN DE ASUNTOS LOCALES Y PARTICIPACION</t>
  </si>
  <si>
    <t>BASE DE RECHAZADOS PARA ARTISTAS Y GESTORES ESTABLECIDOS EN EL DECCRETO 561 DE 2020</t>
  </si>
  <si>
    <t xml:space="preserve">BENEFICIARIOS DEL INCENTIVO PARA ARTISTAS Y GESTORES RECHAZADOS DONDE SE INCLUYE:
NOMBRES Y APELLIDOS
CEDULA
NUMEROS DE CELULAR 
VALOR A PAGAR
TIPO DE DOCUMENTO 
ORDEN DE PAGO
</t>
  </si>
  <si>
    <t>DIRECCIÓN DE ASUNTOS LOCALES Y PARTICIPACION</t>
  </si>
  <si>
    <t>DRIVE- FINANCIERA DE LA DIRECCIÓN DE ASUNTOS LOCALES Y PARTICIPACION Y SISTEMA DE INFORMACIÓN DE GESTION DOCUMENTAL</t>
  </si>
  <si>
    <t>POBLACIONALES</t>
  </si>
  <si>
    <t>BASE DE BENEFICIARIOS DE LOS INCENTIVOS ECONOMICOS PARA ARTISTAS Y GESTORES ESTABLECIDOS EN EL DECCRETO 561 DE 2020</t>
  </si>
  <si>
    <t>MINISTERIO DE CULTURA Y DIRECCIÓN DE ASUNTOS LOCALES Y PARTICIPACION</t>
  </si>
  <si>
    <t>OFICINA DE COMUNICACIONES Y DIRECCION DE ASUNTOS LOCALES Y PARTICIPACION</t>
  </si>
  <si>
    <t>PAGINA WEB SCRD - DRIVE FINANCIERA DIRECCION DE ASUNTOS LOCALES Y PARTICIPACION Y SISTEMA DE INFORMACION DE GESTION DOCUMENTAL</t>
  </si>
  <si>
    <t>XLSX - PDF</t>
  </si>
  <si>
    <t>CERTIFICADO DIGITAL</t>
  </si>
  <si>
    <t>TOKEN PARA PAGO A PROVEEDORES BENEFICIARIOS A INCENTIVO ECONOMICOS PARA ARTISTAS Y GESTORES</t>
  </si>
  <si>
    <t>DIRECCION DE ASUNTOS LOCALES Y PARTICIPACION</t>
  </si>
  <si>
    <t>STEVEN SALAMANCA</t>
  </si>
  <si>
    <t>ALEJANDRO FRANCO</t>
  </si>
  <si>
    <t>PLATAFORMA BENEFICIO ARTISTA MAYOR</t>
  </si>
  <si>
    <t>PLATAFORMA PARA APLICACIÓN A LOS BENEFICIOS ECONÓMICOS PERIÓDICOS BEPS (DECRETO 2012 DE 2017). EN ESTA PLATAFORMA EL CIUDADANO PUEDE CREAR UN USUARIO Y COLOCAR SUS DATOS PERSONALES, SUBIR ARCHIVOS PDF RELACIONADOS CON LOS REQUISITOS PARA APLICAR AL PROGRAMA. LA PLATAFORMA DEBE FUNCIONAR TODO EL TIEMPO.</t>
  </si>
  <si>
    <t xml:space="preserve">DIRECCIÓN DE ARTE CULTURA Y PATRIMONIO </t>
  </si>
  <si>
    <t>.CSV, .PDF</t>
  </si>
  <si>
    <t>ÚNICO MEDIO PARA QUE LOS ARTISTAS Y GESTORES CULTURALES PUEDAN APLICAR AL PROGRAMA BEPS EN LA CIUDAD DE BOGOTÁ. SOLO SE HACE A TRAVÉS DE ESTA PLATAFORMA.  NO HAY OTRO MEDIO PARA PODER ACCEDER AL PROGRAMA. AQUÍ COLOCAN SU INFORMACIÓN PERSONAL Y SUBEN ARCHIVOS PARA PODERSE INSCRIBIR AL PROGRAMA.</t>
  </si>
  <si>
    <t>LOS DATOS PERSONALES DE LOS ARTISTAS Y GESTORES CULTURALES QUE APLICAN AL PROGRAMA SON: NOMBRE, CÉDULA, FECHA DE NACIMIENTO, DIRECCIÓN, ESTRATO, GRUPOS ÉTNICOS, INFORMACIÓN SOBRE GÉNERO, SI TIENE CONDICIÓN DE DISCAPACIDAD, SI PERTENECE A UN SECTOR ESPECÍFICO (EJEMPLO: VÍCTIMAS DE CONFLICTO ARMADO, COMUNIDAD LGBTI, ETC). ADICIONALMENTE SOPORTES EN ARCHIVO PDF SOBRE SU TRAYECTORIA ARTÍSTICA Y OTROS QUE PIDE LA NORMA PARA INGRESAR AL PROGRMA BEPS. TODOS ESTOS SE ENCUENTRAN ALMACENADOS EN LA PLATAFORMA.</t>
  </si>
  <si>
    <t>.CSV, .XLS</t>
  </si>
  <si>
    <t>PLATAFORMA DE GRAN IMPORTANCIA PARA LA ENTIDAD, YA QUE ES EL ÚNICO MEDIO PARA APLICAR AL PROGRAMA BEPS EN LA CIUDAD DE BOGOTÁ.  DA SERVICIO A LA CIUDADANÍA Y DEBE FUNCIONAR TODO EL TIEMPO. TODA LA INFORMACIÓN DEL PROGRAMA ESTÁ CONTENIDA EN ESTA PLATAFORMA.</t>
  </si>
  <si>
    <t>TOKEN PARA PAGO EN APLICATIVO SHD</t>
  </si>
  <si>
    <t>DIRECTOR DE ARTE, CULTURA Y PATRIMONIO</t>
  </si>
  <si>
    <t>15/06/2022</t>
  </si>
  <si>
    <t>MARYSABEL TOLOSA MARÍA ALEJANDRA DUEÑAS</t>
  </si>
  <si>
    <t>LILIANA GONZÁLEZ</t>
  </si>
  <si>
    <t>YUCELLY ASCENCIO</t>
  </si>
  <si>
    <t>RED DISTRITAL DE BIBLIOTECAS PÚBLICAS DE BOGOTÁ - BIBLORED</t>
  </si>
  <si>
    <t>REGISTRA Y GENERA REPORTES DE TODAS LAS ACTIVIDADES INTERNAS Y EXTERNAS (FUERA DE LAS BIBLIOTECAS, COMO PARQUES, PLAZAS DE MERCADO) E INFORMACION RELEVANTE Y ACCIONES DE PROMOCIÓN LECTURA, ESCRITURA, ORALIDAD Y ACTIVIDADES CULTURALES, ADMINISTRANDO LA INFORMACIÓN BIBLIOGRÁFICA RELACIONADA A MATERIAL BIBLIOGRÁFICO, ADQUISICIÓN, PROCESAMIENTO Y USUARIOS. MANEJANDO REPOSITORIO DOCUMENTAL EN EXPEDIENTES DE ARCHIVO Y DOCUMENTOS EN SOPORTE ELECTRÓNICO O DIGITAL (UNIDADES DE ALMACENAMIENTO, ENTRE OTROS) GENERADOS POR LA ENTIDAD.
LA INFORMACIÓN DE ACTIVIDADES Y DE CONSULTAS DE LA COLECCIÓN BIBLIOGRÁFICA SE RECOLECTA EN LOS SIGUIENTES CAMPOS: BIBLIOTECA, RESPONSABLE, PLANILLA ASISTENCIA, IDENTIFICACION GENERO, FRANJA ETAREA, GRUPO POBLACIONAL, RECURSOS UTILIZADOS, DESCRIPCION ACTIVIDAD; CÓDIGO DE BARRAS, ID, TITULO, AUTOR, ISBN, FECHA CREACIÓN. FECHA PUBLICACIÓN, AUDIENCIA, CLASIFICACIÓN, CATALOGACIÓN, EDITOR, EJEMPLAR, PRECIO, BIBLIOTECA, ESTADÍSTICA, TIPO MATERIAL, ESTADO DE PROCESO, SITUACIÓN; DOCUMENTO DE IDENTIDAD, TIPO DE DOCUMENTO DE IDENTIDAD, NOMBRE, HISTÓRICO, TELÉFONO, DIRECCIÓN, LOCALIDAD, ESTADO CIVIL, ESCOLARIDAD, ESTRATO, NOMBRE CIVIL, NOMBRE IDENTITARIO; CONCESIÓN, EXTENSIÓN, NOMBRE ARCHIVO, TIPO DE ARCHIVO, DESCRIPCIÓN, FECHA CREACIÓN, IMAGEN, HORA, LINEA, TEMATICA, TIPO DE ACTIVIDAD.</t>
  </si>
  <si>
    <t>ARCHIVO RED DISTRITAL DE BIBLIOTECAS PÚBLICAS DE BOGOTÁ - BIBLORED</t>
  </si>
  <si>
    <t>DATACENTER DE LA RED DISTRITAL DE BIBLIOTECAS PÚBLICAS DE BOGOTÁ - BIBLORED</t>
  </si>
  <si>
    <t>PDF
PDF/A
DOCX
XLSX
PPT
ZIP
MP4 / WMP</t>
  </si>
  <si>
    <t>INFORMES DE BIBLIOTECAS PÚBLICAS</t>
  </si>
  <si>
    <t>REGISTRA LA INFORMACIÓN DE LA MISIONALIDAD, ORGANIGRAMA, ESQUEMA DE GOBERNANZA, LINEAMIENTOS ESTRATÉGICOS, LINEAMIENTOS SOBRE SERVICIOS, POLITICA DE MANEJO DE INVENTARIOS, POLÍTICA DE COLECCIONES, AREAS, FUNCIONES, ESQUEMA DE TALENTO HUMANO, GESTION ADMINISTRATIVA Y FINANCIERA, PLANES DE ACCIÓN, PLANES OPERATIVOS Y LAS ACTIVIDADES PRINCIPALES DE LA RED DISTRITAL DE BIBLIOTECAS PÚBLICAS DE BOGOTÁ - BIBLORED</t>
  </si>
  <si>
    <t>DATACENTER DE LA RED DISTRITAL DE BIBLIOTECAS PÚBLICAS DE BOGOTÁ - BIBLORED
DATACENTER SCRD</t>
  </si>
  <si>
    <t>POLÍTICAS</t>
  </si>
  <si>
    <t>POLÍTICAS PÚBLICAS DE LA SOCIALIZACIÓN DE LAS CULTURAS ESCRITAS FOMENTO</t>
  </si>
  <si>
    <t>INFRAESTRUCTURA TECNOLÓGICA DE BIBLORED PARA ASEGURAR EL CORRECTO FUNCIONAMIENTO DE LOS APLICATIVOS GARANTIZANDO CREACIÓN, ALMACENAMIENTO, PRESUNCIÓN DE VERACIDAD, CADENA DE CUSTODIA E INTEGRIDAD DE LA INFORMACIÓN CONTENIDA EN REGISTROS, PRODUCTO DE LA INFORMACION RECOLECTADA</t>
  </si>
  <si>
    <t>DATACENTER DE LA RED DISTRITAL DE BIBLIOTECAS PÚBLICAS DE BOGOTÁ -  BIBLORED</t>
  </si>
  <si>
    <t>DATACENTER DE LA RED DISTRITAL DE BIBLIOTECAS PÚBLICAS DE BOGOTÁ -  BIBLORED
CLOUD</t>
  </si>
  <si>
    <t>SOFTWARE UTILIZADO POR BIBLORED PARA LA EJECUCION DE LAS ACTIVIDADES. SOFTWARE DE APLICACIÓN, INTERFACES, SOFTWARE DEL SISTEMA Y HERRAMIENTAS DE DESARROLLO</t>
  </si>
  <si>
    <t>MANEJADOR DE BASE DE DATOS
SISTEMA DE BACKUP
OTROS</t>
  </si>
  <si>
    <t xml:space="preserve">PORTALES Y MICROSITIOS  DE LA RED DISTRITAL DE BIBLIOTECAS PÚBLICAS -BIBLORED </t>
  </si>
  <si>
    <t xml:space="preserve">JPG 
TIF </t>
  </si>
  <si>
    <t>BASES DE DATOS PERSONALES DE LA RED DISTRITAL DE BIBLIOTECAS PÚBLICAS DE BOGOTÁ - BIBLORED</t>
  </si>
  <si>
    <t>BASES DE DATOS PERSONALES DE LA RED DISTRITAL DE BIBLIOTECAS PÚBLICAS -BIBLORED  (AFILIACIONES Y SISTEMA BIBLIOGRÁFICO), QUE CONTIENEN LOS SIGUIENTES DATOS: BIBLIOTECA, RESPONSABLE, PLANILLA ASISTENCIA, IDENTIFICACION GENERO, FRANJA ETAREA, GRUPO POBLACIONAL, RECURSOS UTILIZADOS, DESCRIPCION ACTIVIDAD; CÓDIGO DE BARRAS, ID, TITULO, AUTOR, ISBN, FECHA CREACIÓN. FECHA PUBLICACIÓN, AUDIENCIA, CLASIFICACIÓN, CATALOGACIÓN, EDITOR, EJEMPLAR, PRECIO, BIBLIOTECA, ESTADÍSTICA, TIPO MATERIAL, ESTADO DE PROCESO, SITUACIÓN; DOCUMENTO DE IDENTIDAD, TIPO DE DOCUMENTO DE IDENTIDAD, NOMBRE, HISTÓRICO, TELÉFONO, DIRECCIÓN, LOCALIDAD, ESTADO CIVIL, ESCOLARIDAD, ESTRATO, NOMBRE CIVIL, NOMBRE IDENTITARIO; CONCESIÓN, EXTENSIÓN, NOMBRE ARCHIVO, TIPO DE ARCHIVO, DESCRIPCIÓN, FECHA CREACIÓN, IMAGEN, HORA, LINEA, TEMATICA, TIPO DE ACTIVIDAD.</t>
  </si>
  <si>
    <t>MANEJADOR DE BASE DE DATOS</t>
  </si>
  <si>
    <t>DLB: LAURA MONTOYA
BIBLORED: MARCELA RODRIGUEZ</t>
  </si>
  <si>
    <t>MARIA CONSUELO GAITAN</t>
  </si>
  <si>
    <t>DOCUMENTO DE FORMULACION DE LAS ESTRATEGIAS</t>
  </si>
  <si>
    <t>LIDER DE CADA ESTRATEGIA Y GESTIÓN DOCUMENTAL</t>
  </si>
  <si>
    <t>TRANSFORMACIONES CULTURALES</t>
  </si>
  <si>
    <t xml:space="preserve">DOCUMENTO DE BALANCE DE LAS ESTRATEGIAS </t>
  </si>
  <si>
    <t>TOKEN PARA FIRMA DE PLANILLAS</t>
  </si>
  <si>
    <t>PERMITE REALIZAR CON SEGURIDAD Y TRAZABILIDAD LAS APROBACIONES DE LOS PAGOS MENSUALES EN EL MARCO DE LA EJECUCION DEL PROYECTO DE INVERSION 7879</t>
  </si>
  <si>
    <t>ORDENADOR DEL GASTO SUBSECRETARÍA DE CULTURA CIUDADANA Y GESTIÓN DE CONOCIMIENTO</t>
  </si>
  <si>
    <t>DESPACHO DE LA SUBSECRETARÍA DISTRITAL DE CULTURA CIUDADANA Y GESTIÓN DEL CONOCIMIENTO</t>
  </si>
  <si>
    <t>ESCUELA DE HOMBRES AL CUIDADO</t>
  </si>
  <si>
    <t>LIDER DE LA ESTRATEGIA Y LIDER DE LA ACCION Y OFICINA DE TECNOLOGÍAS DE INFORMACIÓN</t>
  </si>
  <si>
    <t>SISTEMA</t>
  </si>
  <si>
    <t>.PDF Y POWER BI</t>
  </si>
  <si>
    <t xml:space="preserve">- BASES DE DATOS RECOGE LOS DATOS PERSONALES DE QUIENES ASISTEN A LAS CAPACITACIONES 
- NOMBRE
- ENTIDAD O DEPENDENCIA
- CARGO
- CORREO ELECTRONICO
- FIRMA </t>
  </si>
  <si>
    <t>LIDER DE LA ESTRATEGIA, LIDER DE LA ACCION Y OFICINA DE TECNOLOGÍAS DE INFORMACIÓN</t>
  </si>
  <si>
    <t>- DRIVE DEL PROGRAMA</t>
  </si>
  <si>
    <t>EXCEL</t>
  </si>
  <si>
    <t>LINEA CALMA</t>
  </si>
  <si>
    <t>BASE DE DATOS DE LOS USUARIOS QUE SE COMUNICAN CON LA "LINEA CALMA".
- NOMBRE
- C.C. 
- DIRECCION
- TELEFONO
- CORREO ELECTRONICO</t>
  </si>
  <si>
    <t>- LIDER DE LA ESTRATEGIA "LINEA CALMA"
- SUPERVISOR DEL CONTRATO
- OPERADOR DEL CENTRO DE CONTACTO
Y OFICINA DE TECNOLOGÍAS DE INFORMACIÓN</t>
  </si>
  <si>
    <t>- EQUIPO DE COMPUTO DEL SUPERVISOR DEL CONTRATO 
- DISCO DURO EXTERNO</t>
  </si>
  <si>
    <t>POWER BI</t>
  </si>
  <si>
    <t>BASE DE DATOS DE LOS USUARIOS QUE SE COMUNICAN CON LA "LINEA CALMA".
 - NOMBRE
- C.C. 
- DIRECCION
- TELEFONO
- CORREO ELECTRONICO</t>
  </si>
  <si>
    <t>LIDER DE LA ESTRATEGIA Y OFICINA DE TECNOLOGÍAS DE INFORMACIÓN</t>
  </si>
  <si>
    <t>EL CENTRO DE CONTACTO QUE PERMITE REALIZAR LA OPERACION DE LA ESTRATEGIA "LINEA CALMA", LA CUAL PROMUEVE EN LA CIUDADANIA UNA TRANSFORMACION CULTURAL DEL MACHISMO</t>
  </si>
  <si>
    <t>CENTRO DE CONTACTO</t>
  </si>
  <si>
    <t>-SANDRA MARCELA GOMEZ - OSCAR ENRIQUE CANO TORRES</t>
  </si>
  <si>
    <t>HENRY MURRAIN KNUDSON</t>
  </si>
  <si>
    <t>-SANDRA MARCELA GOMEZ
- OSCAR ENRIQUE CANO TORRES</t>
  </si>
  <si>
    <t>TRACKING COVID</t>
  </si>
  <si>
    <t>MEDICIÓN PERIÓDICA DE MEDIDAS DE BIOSEGURIDAD Y CONTAGIO DE COVID</t>
  </si>
  <si>
    <t>DIRECCIÓN DE OBSERVATORIO DE GESTION DEL CONOCIMIENTO CULTURAL</t>
  </si>
  <si>
    <t xml:space="preserve">GRUPO CUANTITATIVO DE LA DIRECCIÓN DE OBSERVATORIO DE GESTION DEL CONOCIMIENTO CULTURAL
OFCINA DE TECNOLOGIAS DE LA INFORMACIÓN
</t>
  </si>
  <si>
    <t>.XLSX .PDF</t>
  </si>
  <si>
    <t>MEDICIONES, ENCUESTAS, SONDEOS Y CONTEOS</t>
  </si>
  <si>
    <t>3 ENCUESTA       DE AMBIENTE.
10 CONTEOS         DE COMPORTAMIENTO CULTURA Y SALUD.
    2 EXPERIMENTO  1 SONDEO   DE CONFIANZA.
  1 ENCUESTA       DE CONFIANZA - GÉNERO.
  1 ENCUESTA    2 SONDEO   DE CONFIANZA - SALUD.
1 CONTEOS  3 ENCUESTA       DE CONFIANZA Y PARTICIPACIÓN.
    2 EXPERIMENTO     DE CULTURA AMBIENTAL.
  2 ENCUESTA       DE CULTURA CIUDADANA.
  3 ENCUESTA  1 EXPERIMENTO     DE GÉNERO.
1 CONTEOS         DE LABORATORIO.
6 CONTEOS  6 ENCUESTA  2 EXPERIMENTO     DE MOVILIDAD.
  1 ENCUESTA       DE RECREACIÓN Y DEPORTE.
  1 ENCUESTA       DE RED.
      1 SONDEO   DE RED - MOVILIDAD - SALUD.
  1 ENCUESTA       DE RED-SALUD.
2 CONTEOS  2 ENCUESTA  1 EXPERIMENTO     DE SALUD.
  1 ENCUESTA       DE SALUD Y OTROS.
  1 ENCUESTA       DE SALUD-MOVILIDAD.
  1 ENCUESTA       DE SECTOR.
  4 ENCUESTA    1 SONDEO   DE SECTOR ARTE, CULTURA Y PATRIMONIO.
  2 ENCUESTA       DE SECTOR DEPORTE Y RECREACIÓN.
      1 SONDEO   DE SECTOR PATRIMONIO.
1 CONTEOS         DE SUBSECRETARÍA DE CULTURA CIUDADANA.
  1 ENCUESTA       DE TRANSVERSAL.
LAS ENCUESTAS CONTIENEN LAS SIGUIENTES VARIABLES; NOMBRE, TELEFONO, SEXO, GENERO, ORIENTACIÓN SEXUAL, ,ETNIA, VULNERABILIDAD</t>
  </si>
  <si>
    <t>DIRECCIÓN DE OBSERVATORIO DE GESTION DEL CONOCIMIENTO CULTURAL
OFCINA DE TECNOLOGIAS DE LA INFORMACIÓN</t>
  </si>
  <si>
    <t>OFICINA DE MEDICIONES SEDE CALLE 9</t>
  </si>
  <si>
    <t>SISTEMA DE GESTIÓN DOCUMENTAL, SPSS</t>
  </si>
  <si>
    <t>XLSX, SPSS, PAPEL</t>
  </si>
  <si>
    <t>PROGRAMAS UTILIZADOS PARA EL ANALISÍS DE LOS DATOS</t>
  </si>
  <si>
    <t>R, SPSS, INVIVO</t>
  </si>
  <si>
    <t>SEDE PRINCIPAL CARRERA 9 N 8-37</t>
  </si>
  <si>
    <t>R, XLSX, SAV, VIV</t>
  </si>
  <si>
    <t>PUBLICACIONES</t>
  </si>
  <si>
    <t>PUBLICACIONES, INFORMES ESTADÍSTICOS, BOLETINES, INFOGRAMAS, PANCARTAS, FOLLETOS, PRESENTACIONES.</t>
  </si>
  <si>
    <t>SISTEMA DE GESTION DOCUMENTA, PÁGINA WEB</t>
  </si>
  <si>
    <t xml:space="preserve">PDF, PPTX, HTML, DOCX, </t>
  </si>
  <si>
    <t>MICROSITIO DE CULTURA CIUDADANA</t>
  </si>
  <si>
    <t>DISPOSICIÓN DE DATOS E INFORMACIÓN RELEVANTE RESULTANTE DE LAS INVESTIGACIONES</t>
  </si>
  <si>
    <t>PÁGINA WEB</t>
  </si>
  <si>
    <t xml:space="preserve">PDF </t>
  </si>
  <si>
    <t>OFERTA DE INFORMACIÓN PERTIENNTE A LA CULTURA CIUDADANA Y DE INFORMACIÓN DE EVENTOS EN LA ACTUALIDAD</t>
  </si>
  <si>
    <t>JESUS FERNANDO SANCHEZ VELASQUEZ
WILINTONG TUNJANO HUERTAS</t>
  </si>
  <si>
    <t>HENRY MURRAIN</t>
  </si>
  <si>
    <t>ESTE ACTIVO DE INFORMACIÓN CONTIENE LAS ACTAS DE COMITÉ DE CONCILIACIÓN (ACTAS Y DOCUMENTOS ANEXOS: FICHAS) Y LAS ACTAS DE COMITÉ INTERSECTORIAL DE COORDINACIÓN JURÍDICA (LINEAMIENTOS JURÍDICOS SECTORIALES-ACTAS- Y DOCUMENTOS ANEXOS: DOCUMENTOS DE TRABAJO)</t>
  </si>
  <si>
    <t>ARCHIVO DE GESTIÓN DE LA DEPENDENCIA / ARCHIVO CENTRAL</t>
  </si>
  <si>
    <t>SISTEMA DE GESTIÓN DOCUMENTAL - DATACENTER SCRD</t>
  </si>
  <si>
    <t>.DOC, .XLS, .PPT, .PDF</t>
  </si>
  <si>
    <t xml:space="preserve">ACTAS DE COMITÉ DE CONCILIACIÓN 
ACTAS DE COMITÉ INTERSECTORIAL DE COORDINACIÓN JURÍDICA </t>
  </si>
  <si>
    <t>CONCEPTOS JURÍDICOS</t>
  </si>
  <si>
    <t>ESTE ACTIVO DE INFORMACIÓN CONTIENE LOS ELEMENTOS Y ASPECTOS JURÍDICOS PARA LA TOMA DE DECISIONES EN CUANTO A LAS CONSULTAS REALIZADAS A LA OFICINA ASESORA DE JURÍDICA DE LA SCRD, ASÍ COMO LA VIABILIDAD JURÍDICA A LOS PROYECTOS NORMATIVOS.</t>
  </si>
  <si>
    <t>.DOC, .PDF</t>
  </si>
  <si>
    <t>CONCEPTOS   
PROYECTOS</t>
  </si>
  <si>
    <t>CONCEPTOS JURÍDICOS 
PROYECTOS DE LEY
PROYECTOS DE DECRETO
PROYECTOS DE ACUERDO</t>
  </si>
  <si>
    <t>DEFENSA JUDICIAL Y EXTRAJUDICIAL</t>
  </si>
  <si>
    <t>ESTE ACTIVO DE INFORMACIÓN CONTIENE: I) CONCILIACIONES PREJUDICIALES, II) PROCESOS Y III) ACCIONES CONSTITUCIONALES. DOCUMENTOS SOPORTE DE TRABAJO RELACIONADOS CON LOS PROCESOS (ACTAS, FICHAS)</t>
  </si>
  <si>
    <t>.DOC, .XLS, .PDF</t>
  </si>
  <si>
    <t>CONCILIACIONES PREJUDICIALES, II) PROCESOS Y III) ACCIONES CONSTITUCIONALES</t>
  </si>
  <si>
    <t xml:space="preserve">CONCILIACIONES PREJUDICIALES
PROCESOS JUDICIALES CONTENCIOSOS ADMINISTRATIVOS DE NULIDAD
PROCESOS CONTENCIOSOS ADMINISTRATIVOS DE NULIDAD Y RESTABLECIMIENTO DEL DERECHO
PROCESOS CONTENCIOSOS ADMINISTRATIVOS DE REPARACIÓN DIRECTA
PROCESOS CONTENCIOSOS ADMINISTRATIVOS CONTRACTUALES
PROCESOS CONTENCIOSOS ADMINISTRATIVOS DE REPETICIÓN
PROCESOS CIVILES
PROCESOS PENALES
PROCESOS LABORALES
PROCESOS ADMINISTRATIVOS SANCIONATORIOS
ACCIONES DE GRUPO
ACCIONES DE TUTELA
ACCIONES POPULARES
</t>
  </si>
  <si>
    <t>ESTE ACTIVO DE INFORMACIÓN CONTIENE: I) INFORMES A CIUDADANOS Y RESPUESTAS OTRAS ENTIDADES RELACIONADAS CON LA FUNCIÓN JURÍDICA DE LA ENTIDAD (DOCUMENTOS ANEXOS: DOCUMENTOS DE TRABAJO) Y II) INFORMES DE AGENDA NORMATIVA Y PARTICIPACIÓN CIUDADANA EN LEGALBOG (DOCUMENTOS ANEXOS: DOCUMENTOS DE TRABAJO)</t>
  </si>
  <si>
    <t>.XLS, .PDF</t>
  </si>
  <si>
    <t>8 DE SEPTIEMBRE DE 2022</t>
  </si>
  <si>
    <t>LUZ ÁNGELA CARDOSO BRAVO
MARTHA REYES CASTILLO</t>
  </si>
  <si>
    <t>JUAN MANUEL VARGAS AYALA</t>
  </si>
  <si>
    <t>MARTHA REYES CASTILLO</t>
  </si>
  <si>
    <t>LUZ ÁNGELA CARDOSO BRAVO</t>
  </si>
  <si>
    <t>PORTAL WEB</t>
  </si>
  <si>
    <t>PORTAL DE LA ENTIDAD QUE ALMACENA INFORMACIÓN CORRESPONDIENTE A LA SECRETARÍA DISTRITAL DE CULTURA, RECREACIÓN Y DEPORTE  EN TEMAS COMO INFORMACIÓN INSTITUCIONAL (MISIÓN, VISION, TEMAS DE TRANSPARECIA, NOTICIAS, CONVOCATORIAS ENTRE OTROS</t>
  </si>
  <si>
    <t>TODAS LAS DEPENDENCIAS</t>
  </si>
  <si>
    <t>DATA CENTER SCRD Y NUBE</t>
  </si>
  <si>
    <t>FORMATOS EN JPG, PNG, PDF, EXCEL, WORD.</t>
  </si>
  <si>
    <t>CULTUNET</t>
  </si>
  <si>
    <t xml:space="preserve">INTRANET DE LA ENTIDAD QUE ALMACENA INFORMACIÓN CORRESPONDIENTE A TODAS LAS DEPENDENCIAS DE LA ENTIDAD. DICHA INFORMACIÓN ESTA RELACIONADA CON LA MISIÓN VISIÓN, INFRAESTRUCTIRA DE LA ENTIDAD, ORGANIGRAMA, ADEMÁS ALOJA TODA LA INFORMACIÓN DEL MODELO INTEGRADO DE PLANEACIÓN Y GESTIÓN, MAPAS DE PROCESOS, CONTROL DE RIESGOS, DIRECTORIOS Y NOTICIAS DE ACTUALIDAD. FUNCIONA TAMBIÉN COMO UN MEDIO PARA TRANSFERIR CONCIMIENTO DE LA ENTIDAD </t>
  </si>
  <si>
    <t xml:space="preserve">ARCHIVO AUDIOVISUAL </t>
  </si>
  <si>
    <t>ARCHIVO DE IMAGEN Y VIDEO DE LAS ACTIVIDADES REALIZADAS POR LA ENTIDAD QUE DAN CUENTA DEL CUMPLIMIENTO DE SU MISIONALIDAD, COMO EVENTOS ARTÍSTICOS Y CULTURALES DE TEATRO, MÚSICA, DEPORTES  Y CULTURA CIUDADANA.</t>
  </si>
  <si>
    <t>GOOGLE DRIVE DE LA OFICINA DE COMUNICACIONES</t>
  </si>
  <si>
    <t>JPG, PNG, MP4, MOV</t>
  </si>
  <si>
    <t xml:space="preserve">REDES SOCIALES </t>
  </si>
  <si>
    <t>ESTE ACTIVO DE INFORMACIÓN CONTIENE LAS REDES SOCIALES DE LA ENTIDAD DONDE SE PUBLICA CONTENIDO INSTITUCIONAL Y SE USAN COMO MEDIO DE COMUNICACIÓN CON LA CIUDADNÍA EN DOBLE VÍA. DICHAS REDES SON: FACEBOOK, INSTAGRAM, YOUTUBE, TWITTER Y TIKTOK</t>
  </si>
  <si>
    <t>COMUNICACIONES</t>
  </si>
  <si>
    <t xml:space="preserve">NUBE </t>
  </si>
  <si>
    <t>PORTAL DE LA ENTIDAD QUE ALMACENA INFORMACIÓN CORRESPONDIENTE A LA SECRETARIA DISTRITAL DE CULTURA EN TEMAS COMO INFORMACION INSTITUCIONAL(MISIÓN, VISION, TEMAS DE TRANSPARECIA, NOTICIAS, CONVOCATORIAS ENTRE OTROS</t>
  </si>
  <si>
    <t xml:space="preserve">HERRAMIENTAS DE DISEÑO </t>
  </si>
  <si>
    <t xml:space="preserve">SE CUENTA CON HERRAMIENTAS QUE PERMITEN DISEÑAR Y EDITAR PIEZAS GRÁFICAS Y AUDIOVISUALES </t>
  </si>
  <si>
    <t xml:space="preserve">EQUIPOS DE COMPUTO DE WEB MASTER, DISEÑADORES GRAFICOS Y REALZADORES AUDIOVISUALES </t>
  </si>
  <si>
    <t>FORMATOS EN JPG, PNG, PDF, MOV Y MP4</t>
  </si>
  <si>
    <t xml:space="preserve">Pedro Pineda, Jose Luis Sanabria y Luisa Cepeda </t>
  </si>
  <si>
    <t xml:space="preserve">Carolina Ruiz Caicedo </t>
  </si>
  <si>
    <t xml:space="preserve">John Gaitan
 Javier Corba
Luisa Cepeda </t>
  </si>
  <si>
    <t xml:space="preserve">Ivan Leandro Arenas 
Luisa Cepeda </t>
  </si>
  <si>
    <t>Pedro Pineda, Jose Luis Sanabria y Luisa Cepeda, John Gaitan y Javier Corva</t>
  </si>
  <si>
    <t>SEGUIMIENTO TRIMESTRAL A LAS POLITICAS PUBLICAS QUE LIDERA LA SECRETARIA DE CULTURA, RECREACION Y DEPORTE</t>
  </si>
  <si>
    <t xml:space="preserve"> - DOCUMENTOS DE FORMULACION Y DE AJUSTE DE LAS POLITICAS 
- REPORTE DE SEGUIMIENTO TRIMESTRAL AL PLAN DE ACCION DE LAS POLITICAS PUBLICAS QUE LIDERA LA SECRETARIA DE CULTURA, RECREACION Y DEPORTE (ECONOMIA, CULTURAL DE CREATIVA Y CULTURA CIUDADANA)</t>
  </si>
  <si>
    <t>OFICINA ASESORA DE PLANEACION</t>
  </si>
  <si>
    <t>OFICINA ASESORA DE PLANEACION
SISTEMA DE GESTION DOCUMENTAL</t>
  </si>
  <si>
    <t>INFORMES DE SEGUIMIENTO A LA GESTIÓN SECTORIAL</t>
  </si>
  <si>
    <t>INSTRUMENTOS DEL MODELO INTEGRADO DE PLANEACION Y GESTIÓN</t>
  </si>
  <si>
    <t xml:space="preserve"> - CARACTERIZACIÓN DE PROCESOS, PROCEDIMIENTOS, FORMATOS, POLÍTICAS INTERNAS, GUÍAS, MANUALES, INSTRUCTIVOS Y DEMÁS MODELOS DE DOCUMENTO QUE UTILIZA LA ENTIDAD PARA SU GESTIÓN
- FORMULACION Y SEGUIMIENTO A INDICADORES DE GESTION DEL DESEMPEÑO DE LOS PROCESOS
- PLANES E INFORMES DE ADECUACION DEL MODELO MIPG
</t>
  </si>
  <si>
    <t>DEPENDENCIAS DE LA SCRD</t>
  </si>
  <si>
    <t>INTRANET, PÁGINA WEB Y SISTEMA DE GESTIÓN DOCUMENTAL</t>
  </si>
  <si>
    <t>.DOC, .PDF, .XLS</t>
  </si>
  <si>
    <t>INSTRUMENTOS DEL MODELO INTEGRADO DE GESTIÓN</t>
  </si>
  <si>
    <t xml:space="preserve">FICHAS DE DISEÑO Y DESARROLLO DE PRODUCTOS Y SERVICIOS
INDICADORES DE GESTIÓN
PROCEDIMIENTOS DEL MODELO INTEGRADO DE PLANEACIÓN Y GESTIÓN
PROCESOS DEL MODELO INTEGRADO DE PLANEACIÓN Y GESTIÓN
MAPAS DE RIESGOS GESTIÓN DEL RIESGO
PLANES DE ACCIÓN DEL MODELO INTEGRADO DE PLANEACIÓN Y GESTIÓN
PLANES DE ACCIONES CORRECTIVAS Y DE MEJORA
PLANES DE AUDITORIA DE MODELO INTEGRADO DE PLANEACIÓN Y GESTIÓN
</t>
  </si>
  <si>
    <t>PRESUPUESTO</t>
  </si>
  <si>
    <t xml:space="preserve"> - INFORMACION DE PROGRAMACION DE NECESIDADES DE PRESUPUESTO 
- INFORMES DE SEGUIMIENTO PERIODICO A LA EJECUCION DE LOS RECURSOS DE INVERSION DE LA ENTIDAD Y DEL SECTOR
- INFORMACION DE SEGUIMIENTO Y ACTUALIZACIONES AL PLANES ANUAL DE ADQUISICIONES (PAA)
- MODIFICACIONES PRESUPUESTALES, DE LOS PROYECTOS DE INVERSION (TRASLADOS, ADICIONES, REDUCCIONES, CAMBIOS DE FUENTES, ETC)
</t>
  </si>
  <si>
    <t>EXPEDIENTE EN SISTEMA DE GESTION DOCUMENTAL DE LA OAP 
APLICATIVO DE PROGRAMACION Y SEGUIMIENTO PRESUPUESTAL</t>
  </si>
  <si>
    <t>XLS, PDF, DOC, PPTX</t>
  </si>
  <si>
    <t>PRESUPUESTOS</t>
  </si>
  <si>
    <t>PRESUPUESTOS SECRETARIA DISTRITAL DE CULTURA RECREACION Y DEPORTE</t>
  </si>
  <si>
    <t>ACTAS DE COMITÉ</t>
  </si>
  <si>
    <t xml:space="preserve">  - ACTAS Y ANEXOS QUE SE GENERAN EN LAS SESIONES DEL COMITÉ INSTITUCIONAL DE GESTION Y DESEMPENO
- ACTAS Y ANEXOS QUE SE GENERAN EN LAS SESIONES DEL COMITÉ SECTORIAL DE GESTION Y DESEMPENO</t>
  </si>
  <si>
    <t>OFICINA ASESORA DE PLANEACIÓN, OFICINA DE TECNOLOGÍAS DE LA INFORMACIÓN</t>
  </si>
  <si>
    <t xml:space="preserve">ACTAS COMITÉ INSTITUCIONAL DE GESTIÓN Y DESEMPEÑO
ACTAS COMITÉ SECTORIAL DE GESTIÓN Y DESEMPEÑO
</t>
  </si>
  <si>
    <t xml:space="preserve">PLANES ESTRATEGICOS SECTORIAL E INSTITUCIONAL
PLAN DECENAL
</t>
  </si>
  <si>
    <t xml:space="preserve"> - DOCUMENTO DE FORMULACION DE PLANES (ESTTRATEGICOS, ANTICORRUPCION, GESTION DE RIESGOS, DE MEJORAMIENTO INTERNO) Y ACTUALIZACIONES
- SEGUIMIENTO DE LOS PLANES (ESTRATEGICOS, ANTICORRUPCION, GESTION DE RIESGOS, DE MEJORAMIENTO INTERNO)
- INSTRUMENTO DE SEGUIMIENTO DE LOS PLANES (ESTRATEGICOS, ANTICORRUPCION, GESTION DE RIESGOS, DE MEJORAMIENTO INTERNO)
- INFORMES Y ANALISIS DE SEGUIMIENTO DE LOS PLANES (ESTRATEGICOS, ANTICORRUPCION, GESTION DE RIESGOS, DE MEJORAMIENTO INTERNO)
- SEGUIMIENTOS E INFORMES DE RESULTADOS ALCANZADOS (ESTRATEGICOS, ANTICORRUPCION, GESTION DE RIESGOS, DE MEJORAMIENTO INTERNO)
-BALANCE PLAN DECENAL DE CULTURA Y FORMULACIÓN DEL NUEVO INSTRUMENTO DE POLÍTICA CULTURAL</t>
  </si>
  <si>
    <t>PDF, XLS, IMPRESO PUBLICADO</t>
  </si>
  <si>
    <t>PLANES
INSTRUMENTOS DEL MODELO INTEGRADO DE PLANEACIÓN Y GESTIÓN</t>
  </si>
  <si>
    <t>PLANES ESTRATÉGICOS INSTITUCIONALES
PLANES DE ACCIÓN DEL MODELO INTEGRADO DE PLANEACIÓN Y GESTIÓN</t>
  </si>
  <si>
    <t>PROYECTOS DE INVERSION</t>
  </si>
  <si>
    <t xml:space="preserve"> - DOCUMENTOS DE FORMULACION DE LOS PROYECTOS DE INVERSION
- ACTUALIZACIONES DE LOS PROYECTOS DE INVERSION 
- FICHAS ESTADISTICAS BASICAS DE INVERSION (EBI)
</t>
  </si>
  <si>
    <t xml:space="preserve">
OFICINA DE TECNOLOGIAS DE LA INFORMACION
GRUPO INTERNO DE SERVICIOS ADMINISTRATIVOS - GESTION DOCUMENTAL</t>
  </si>
  <si>
    <t>PDF, .DOC</t>
  </si>
  <si>
    <t>PROYECTOS</t>
  </si>
  <si>
    <t>PROYECTOS DE INVERSIÓN</t>
  </si>
  <si>
    <t>INFORMES DE GESTION MISIONAL DE LA ENTIDAD</t>
  </si>
  <si>
    <t xml:space="preserve"> - INFORMES DE GESTION DE LOS PROYECTOS DE INVERSION
- INFORMES DE TERRITORIALIZACION
- INFORMES DE COBERTURAS POBLACIONALES
- INFORMES DE RESULTADOS POR METAS PLAN DE DESARROLLO
- FICHAS LOCALES
- PRESENTACIONES DE TERRITORIALIZACIÓN</t>
  </si>
  <si>
    <t>OFICINA ASESORA DE PLANEACIÓN,</t>
  </si>
  <si>
    <t>PDF, XLS, DOC</t>
  </si>
  <si>
    <t>INFORMES DE SEGUIMIENTO A LA GESTIÓN INSTITUCIONAL</t>
  </si>
  <si>
    <t>APLICATIVO PLAN ANUAL DE ADQUISICIONES (PAA)</t>
  </si>
  <si>
    <t xml:space="preserve"> - PROGRAMACION DETALLADA DE BIENES Y SERVICIOS QUE ADQUIERE LA SCRD EN CADA VIGENCIA FISCAL
- ACTUALIZACIONES EN TIEMPO, MODO Y COSTOS DE LOS BIENES Y SERVICIOS A ADQUIRIR
</t>
  </si>
  <si>
    <t>OFICINA ASESORA DE PLANEACIÓN, OFICINA DE TECNOLOGIAS DE LA INFORMACION</t>
  </si>
  <si>
    <t>SERVIDORES DE COMPUTO DE LA SECRETARIA DE CULTURA SCRD</t>
  </si>
  <si>
    <t>PDF, XLS</t>
  </si>
  <si>
    <t xml:space="preserve">CARMEN DELGADO
</t>
  </si>
  <si>
    <t>JUAN MANUEL VARGAS AYALA  ( E )</t>
  </si>
  <si>
    <t>ANGELMIRO VARGAS 
LILIANA JIMENEZ
RUTH BERMUDEZ
JOSE OTALORA</t>
  </si>
  <si>
    <t>JHON VANEGAS
LEONARDO GUTIERREZ
LUIS GIOVANNI NAVARRO</t>
  </si>
  <si>
    <t>ANGELMIRO VARGAS 
JOSE OTALORA</t>
  </si>
  <si>
    <t>ERIC RESTREPO 
HUGO CORTES
JENNY TRUJILLO
RUTH BERMUDEZ
ANGELMIRO VARGAS
ANGELMIRO VARGAS 
JOSE OTALORA</t>
  </si>
  <si>
    <t>ERIC RESTREPO 
YULY SANCHEZ
CAROLINA ARTEAGA</t>
  </si>
  <si>
    <t>BASES DE DATOS PERSONALES - CONVENIOS PARA FORMACIÓN (VIGENCIAS 2021 Y 2022) - MESAS LOCALES DE GRAFITI - PERMISO PARA APROVECHAMIENTO ECONÓMICO DE ARTISTAS EN ESPACIO PÚBLICO - ES CULTURA LOCAL (VIGENCIAS 2021 Y 2022)</t>
  </si>
  <si>
    <t>ESTE ACTIVO DE INFORMACIÓN CONTIENE LOS SIGUIENTES TIPOS DE DATOS PERSONALES:
- CORREO ELECTRÓNICO PERSONAL
- DATOS BIOMÉTRICOS (FIRMA ESCANEADA)
- NÚMERO TELEFÓNICO FIJO Y/O DE CELULAR
- COPIA TIPO DOCUMENTO DE IDENTIDAD (MAYORES Y MENORES DE EDAD)
- CERTIFICADOS DE ESTUDIO
- CERTIFICADOS DE AFILIACIÓN A EPS
- CERTIFICADO MÉDICO</t>
  </si>
  <si>
    <t>PROFESIONAL ESPECIALIZADO Y/O CONTRATISTA(S) ASIGNADOS A CADA PROYECTO</t>
  </si>
  <si>
    <t>CARPETA COMPARTIDA EN LA NUBE</t>
  </si>
  <si>
    <t>.XLS, .PDF.</t>
  </si>
  <si>
    <t xml:space="preserve">HISTORIAS DE FORMACIÓN ARTÍSTICA Y CULTURAL
</t>
  </si>
  <si>
    <t xml:space="preserve">ESTE ACTIVO DE INFORMACIÓN CONTIENE LOS SIGUIENTES TIPOS DE DOCUMENTOS:
- CERTIFICADOS DE ESTUDIO - FOTOCOPIA DEL DOCUMENTO DE IDENTIDAD  - DECLARACIÓN JURAMENTADA DE TRATAMIENTO DE DATOS DEL MENOR (SI APLICA) 
</t>
  </si>
  <si>
    <t>SUBDIRECCIÓN DE GESTIÓN CULTURAL Y ARTÍSTICA
GESTIÓN DOCUMENTAL. OFICINA DE TECNOLOGÍAS DE LA INFORMACIÓN</t>
  </si>
  <si>
    <t>SISTEMA DE GESTIÓN DOCUMENTAL DE LA ENTIDAD</t>
  </si>
  <si>
    <t>HISTORIAS DE FORMACIÓN ARTÍSTICA Y CULTURAL</t>
  </si>
  <si>
    <t>HISTORIAS DE FORMACIÓN ARTÍSTICA Y CULTURAL TITULADA 
HISTORIAS DE FORMACIÓN ARTÍSTICA Y CULTURAL COMPLEMENTARIA</t>
  </si>
  <si>
    <t>DOCUMENTOS DEL PROCESO DE CERTIFICACIÓN NO SUJECIÓN AL IMPUESTO UNIFICADO DE POBRES, AZAR Y ESPECTÁCULOS</t>
  </si>
  <si>
    <t>ESTE ACTIVO DE INFORMACIÓN CONTIENE LOS SIGUIENTES TIPOS DE DOCUMENTOS:
- ACUERDO DE PAGO
- ACTA DE ENTREGA DE BOLETERÍA
- CERTIFICACIÓN NO SUJECIÓN AL IMPUESTO UNIFICADO DE POBRES, AZAR Y ESPECTÁCULOS</t>
  </si>
  <si>
    <t>ARCHIVO CENTRAL</t>
  </si>
  <si>
    <t>.PDF O PAPEL</t>
  </si>
  <si>
    <t>BASE DE DATOS DE INSCRIPCIÓN DE USUARIOS DE PLATAFORMA DE FORMACIÓN VIRTUAL EN ARTE, CULTURA  Y PATRIMONIO</t>
  </si>
  <si>
    <t>ESTE ACTIVO DE INFORMACIÓN CONTIENE LOS SIGUIENTES TIPOS DE DATOS PERSONALES DE LOS USUARIOS: - CORREO ELECTRÓNICO PERSONAL 
- LOCALIDAD DONDE VIVE
- GÉNERO
- GRUPO POBLACIONAL
- ORIENTACIÓN SEXUAL
- ESTRATO SOCIOECONÓMICO
- GRUPO ETARIO
- DISCAPACIDAD
- TIPOS DE DISCAPACIDAD
- FORMACIÓN ACADÉMICA</t>
  </si>
  <si>
    <t>.XLS,</t>
  </si>
  <si>
    <t>PLATAFORMA DE FORMACIÓN VIRTUAL EN ARTE, CULTURA  Y PATRIMONIO</t>
  </si>
  <si>
    <t>ESTE ACTIVO DE INFORMACIÓN CONTIENE:
- MÓDULOS DE LOS CURSOS O DIPLOMADOS SOBRE ARTE, CULTURA Y PATRIMONIO OFERTADOS POR LA SCRD.</t>
  </si>
  <si>
    <t>.PDF, .XLSX,  .JPG,  .PNG,  .MP4, .AVI</t>
  </si>
  <si>
    <t>ADMINISTRADOR DE LA PLATAFORMA DE FORMACIÓN VIRTUAL EN ARTE, CULTURA  Y PATRIMONIO</t>
  </si>
  <si>
    <t>PERSONA ENCARGADA DE GARANTIZAR EL ADECUADO FUNCIONAMIENTO DE LA PLATAFORMA.</t>
  </si>
  <si>
    <t>JOHANA SANDOVAL
NELSON VELANDIA
YENY GARZÓN
ADRIANA CORREDOR</t>
  </si>
  <si>
    <t>INÉS MONTEALEGRE MARTÍNEZ</t>
  </si>
  <si>
    <t>NELSON VELANDIA
YENY GARZÓN</t>
  </si>
  <si>
    <t>KAREN LINARES
NELSON VELANDIA</t>
  </si>
  <si>
    <t>YENY GARZÓN
NELSON VELANDIA</t>
  </si>
  <si>
    <t xml:space="preserve">BASE DE DATOS DE PROYECTOS PRESENTADOS EN CONVOCATORIA LEY DEL ESPECTACULO PÚBLICO </t>
  </si>
  <si>
    <t>BASE DE DATOS DE PROYECTOS PRESENTADOS A LA CONVOCATORIA LEY DEL ESPECTÁCULO PÚBLICO A TRAVÉS DEL APLICATIVO SICON
ESTE ACTIVO DE INFORMACIÓN CONTIENE EL NOMBRE DE LA ORGANIZACIÓN, NOMBRE DEL REPRESNETANTE LEGAL, NIT, CÉDULA ,NOMBRE DEL PROYECTO, ESPECIFICACIONES TÉCNICAS, PRESUPUESTO PRESENTADO EN LA CONVOCATORIA</t>
  </si>
  <si>
    <t>SUBDIRECCIÓN DE INFRAESTRUCTURA Y PATRIMONIO CULTURAL</t>
  </si>
  <si>
    <t>FOMENTO</t>
  </si>
  <si>
    <t>PAGINA WEB Y SISTEMA DE GESTIÓN DOCUMENTAL Y SISTEMA DE INFORMACIÓN DE ESTÍMULOS</t>
  </si>
  <si>
    <t>PDF. XLS</t>
  </si>
  <si>
    <t>BIENES DE INTERÉS CULTURAL</t>
  </si>
  <si>
    <t>ESTE ACTIVO CONTIENE : ACTAS DE VISITA,INFORMES TÉCNICOS, ARTICULOS 37 Y 47 CPACA, DILIGENCIAS DE EXPRESIÓN DE OPINIONES,  Y/O RESOLUCIONES EXPEDIDAS POR LA SCRD, REGISTROS FOTOGRÁFICOS, PLANOS, LISTADOS DE TODOS LOS BIENES CULTURALES DE LA CIUDAD</t>
  </si>
  <si>
    <t>SISTEMA DE GESTIÓN DOCUMENTAL. DRIVE DEL CORREO ELECTRÓNICO</t>
  </si>
  <si>
    <t>DECLARATORIA DE BIENES DE INTERÉS CULTURAL</t>
  </si>
  <si>
    <t>METODOLOGIAS DE DIVULGACIÓN DEL PATRIMONIO CULTURAL</t>
  </si>
  <si>
    <t>ESTE ACTIVO CONTIENE: INFORMACIÓN METODOLÓGICA DE LOS TALLERES DISEÑADOS POR EL EQUIPO DE PATRIMONIO PARA EL PROCESO DE DIVULGACIÓN DEL PATRIMONIO, LISTAS DE ASISTENCIA</t>
  </si>
  <si>
    <t>PDF, WORD</t>
  </si>
  <si>
    <t>PROYECTOS DE INFRAESTRUCTURA CULTURAL</t>
  </si>
  <si>
    <t>ESTE ACTIVO ESTÁ CONFORMADO POR:  ACTAS DEL COMITÉ DE LA CONTRIBUCIÓN PARFISCAL  EN LAS QUE SE REGISTRAN LOS RECURSOS ASIGNADOS PARA LA CONVOCOCATORIA LEY DEL ESPECTÁCULO PÚBLICO  Y LOS BENEFICIARIOS DE LAS CONVOCATORIAS, INFORMES DE EJECUCIÓN DE LOS PROYECTOS BENEFICIARIOS, CONTRATOS, CONVENIOS, CONCEPTOS TÉCNICOS, ESTUDIOS Y DISEÑOS, PLANES DE GESTIÓN SOCIAL, MODELOS DE GESTIÓN Y OPERACIÓN, INFORMES DE EJECUCIÓN DE LOS PROYECTOS DE INFRAESTRUCTURA CULTURAL, CONTRATOS, CONVENIOS, CONCEPTOS TÉCNICOS, ACTAS DE SEGUIMIENTO</t>
  </si>
  <si>
    <t>ADMINISTRACIÓN DE RECURSOS DE ESPECTÁCULOS PÚBLICOS DE LAS ARTES ESCÉNICAS
PROYECTOS</t>
  </si>
  <si>
    <t>ADMINISTRACIÓN DE RECURSOS DE ESPECTÁCULOS PÚBLICOS DE LAS ARTES ESCÉNICAS EN ESCÉNICAS DE CARÁCTER PÚBLICO
ADMINISTRACIÓN DE RECURSOS DE ESPECTÁCULOS PÚBLICOS DE LAS ARTES ESCÉNICAS EN ESCÉNICAS DE CARÁCTER PRIVADO O MIXTO
PROYECTOS DE INFRAESTRUCTURA CULTURAL</t>
  </si>
  <si>
    <t>TOKEN</t>
  </si>
  <si>
    <t>DISPOSITIVO DE SEGURIDAD POR MEDIO DEL CUAL SE GENERA UN SERVICIO DE AUTENTICACION</t>
  </si>
  <si>
    <t>PAOLA GAITÁN MARTÍNEZ</t>
  </si>
  <si>
    <t>IVAN DARIO QUIÑONES</t>
  </si>
  <si>
    <t>BACKUPS Y/O COPIAS DE SEGURIDAD</t>
  </si>
  <si>
    <t>ESTE ACTIVO INCLUYE COPIAS DE SEGURIDAD DE LAS BASES DE DATOS, CONFIGURACIONES DE EQUIPOS, CÓDIGO FUENTE, SISTEMAS DE INFORMACIÓN, INFORMACIÓN DE LAS DEPENDENCIAS.</t>
  </si>
  <si>
    <t>DATACENTER</t>
  </si>
  <si>
    <t>.ZIP, .TAR, OTROS</t>
  </si>
  <si>
    <t xml:space="preserve">ANDRES CADENA
DARIO BECERRA
PATRICIA RODRIGUEZ </t>
  </si>
  <si>
    <t>FABIO SANCHEZ</t>
  </si>
  <si>
    <t>SERVICIOS TECNOLÓGICOS</t>
  </si>
  <si>
    <t>ESTE ACTIVO INCLUYE LOS SERVICIOS DE TI QUE PRESTA LA OFICINA DE TECNOLOGÍAS DE LA INFORMACIÓN, LOS CUALES SON: COPIADO E IMPRESIÓN, INTERNET, CORREO ELECTRÓNICO, TELEFONÍA, MESA DE SERVICIOS, VPN, WIFI, ESCANEO</t>
  </si>
  <si>
    <t>INFRAESTRUCTURA TECNOLÓGICA ONPREMISE</t>
  </si>
  <si>
    <t xml:space="preserve">ESTE ACTIVO INCLUYE: SERVIDORES (FISICOS Y VIRTUALES), EQUIPOS DE COMUNICACIONES, EQUIPOS DE SEGURIDAD PERIMETRAL, EQUIPOS DE USUARIO FINAL, ALMACENAMIENTO.  </t>
  </si>
  <si>
    <t>DATACENTER
SEDE PRINCIPAL</t>
  </si>
  <si>
    <t>VHD, OTROS</t>
  </si>
  <si>
    <t>INFRAESTRUCTURA TECNOLÓGICA NUBE</t>
  </si>
  <si>
    <t>ESTE ACTIVO INCLUYE: SERVIDORES VIRTUALES, SERVICIOS IAAS, PAAS</t>
  </si>
  <si>
    <t>DOCUMENTACIÓN PRODUCIDA POR LA OTI EN EL EJERCICIO DE SUS FUNCIONES</t>
  </si>
  <si>
    <t>ESTE ACTIVO INCLUYE: ACTAS, ESTRATEGIAS, INFORMES, PLANES, PROCEDIMIENTOS, GUÍAS, MANUALES, AUTODIAGNOSTICO MSPI, INFORME DE VULNERABILIDADES, DOCUMENTOS DE REQUERIMIENTOS Y ADMINISTRACIÓN DE APLICATIVOS, SEGUIMIENTO A RIESGOS, HISTORIAS DE USUARIO Y DEMAS DOCUMENTOS RELACIONADOS CON LA GESTIÓN DE LA OTI.</t>
  </si>
  <si>
    <t>DATACENTER
ARCHIVO CENTRALIZADO</t>
  </si>
  <si>
    <t>SISTEMA DE GESTIÓN DOCUMENTAL
DIRVE
HERRAMIENTAS COLABORATIVAS</t>
  </si>
  <si>
    <t xml:space="preserve">DOC, XLS, PPT, PDF, </t>
  </si>
  <si>
    <t>ACTAS, CONCEPTOS, PLANES, INFORMES, PLANES</t>
  </si>
  <si>
    <t>ADMINISTRADORES DE INFRAESTRUCTURA</t>
  </si>
  <si>
    <t>ESTE ACTIVO INCLUYE: ADMINISTRADOR INFRAESTRUCTURA, BASES DE DATOS.</t>
  </si>
  <si>
    <t>SOFTWARE BASE Y OTROS</t>
  </si>
  <si>
    <t>ESTE ACTIVO INCLUYE: SOFTWARE REQUERIDO POR LA OTI PARA LA OPERACIÓN DE LA ENTIDAD (SISTEMAS OPERATIVOS CLIENTE Y SERVIDORES, HERRAMIENTAS OFIMÁTICAS, ANTIVIRUS, CLIENTES DE INVENTARIO DE SOFTWARE, CLIENTES DE BACKUP, GESTION DE VULNERABILIDADES, VIRTUALIZACION, GESTION DE CONTENERDORES, GESTION DE IDENTIDADES, SOFTWARE DISEÑO.</t>
  </si>
  <si>
    <t>DIRECTORIO ACTIVO</t>
  </si>
  <si>
    <t>ESTE ACTIVO INCLUYE: DIRECTORIO ACTIVO, LDAP</t>
  </si>
  <si>
    <t>INFRAESTRUCTURA TECNOLOGICA</t>
  </si>
  <si>
    <t>DATACENTER SCRD - NUBE PUBLICA</t>
  </si>
  <si>
    <t>INFRAESTRUCTURA CRÍTICA</t>
  </si>
  <si>
    <t>DATACENTER
SEDE PRINCIPAL
SERVICIOS DE NUBE</t>
  </si>
  <si>
    <t xml:space="preserve">APLICATIVOS Y SISTEMAS DE INFORMACIÓN </t>
  </si>
  <si>
    <t xml:space="preserve">APLICATIVOS, MOTORES DE BASES DE DATOS, COMPONENTES, LENGUAJES DE PROGRAMACIÓN, REPOSITORIO DE VERSIONAMIENTO, CODIGO FUENTE, OTROS. </t>
  </si>
  <si>
    <t>GITLAB</t>
  </si>
  <si>
    <t xml:space="preserve">ANDRES CADENA
PATRICIA RODRIGUEZ </t>
  </si>
  <si>
    <t>CARLOS MAGALDI</t>
  </si>
  <si>
    <t>BENEFICIARIOS DE LOS INCENTIVOS ECONOMICOS PARA ARTISTAS Y GESTORES ESTABLECIDOS EN EL DECCRETO 561 DE 2020 EN EL QUE SE INCLUYE INFORMACIÓN DETALLADA SOBRE IDENTIFICACION DE LAS PERSONAS, CARACTERIZACION Y PUNTAJES OBTENIDOS NOMBRES Y APELLIDOS, CEDULA, NUMEROS DE CELULAR, VALOR A PAGAR, TIPO DE DOCUMENTO, CORREO ELECTRONICO, ESTRATO, FECHA DE EXPEDICIÓN DE CEDULA, PUNTAJE DE SISBEN, NUMERO DE CUENTA, CIUDAD Y DEPARTAMENTO, TIPO DE POBLACION</t>
  </si>
  <si>
    <t>SANDRA ARISTIZABAL</t>
  </si>
  <si>
    <t>A BASE DE DATOS CONTIENE LA INFORMACIÓN DE LOS EMPRENDIMIENTOS BENEFICIARIOS DEL PROGRAMA ALDEA CULTURAL Y CREATIVA, CUYO OBJETIVO ES IMPULSAR EL CRECIMIENTO ECONOMICO DE ESTOS, CON LA GENERACION DE EMPLEO, INGRESOS EN VENTAS Y SU EXPANSION NACIONAL E INTERNACIONAL. CONTIENE DATOS RELACIONADOS CON LAS CARACTERÍSTICAS ORGANIZACIONALES Y DE EXPERIENCIA DE LOS EMPRENDIMIENTOS.
LOS EMPRENDIMIENTOS FUERON EVALUADOS MEDIANTE TERNAS DE JURADOS, CONFORMADAS POR INNPULSA, UNIANDES, CAMARA DE COMERCIO DE CALI Y EXPERTOS INVITADOS POR LA SCRD. SE EVALUARON ASPECTOS COMO: PROYECCION DEL EMPRENDIMIENTO; MODELO DE NEGOCIO; INNOVACION; ESCALABILIDAD; RENTABILIDAD; EQUIPO EMPRENDEDOR; COMPONENTE CREATIVO Y CULTURAL.</t>
  </si>
  <si>
    <t>LA BASE DE DATOS CONTIENE LA INFORMACIÓN DE LOS MENTORES QUE SE FORMARON EN EL PROGRAMA ALDEA CULTURAL Y CREATIVA, CUYO OBJETIVO ES IMPULSAR EL CRECIMIENTO ECONOMICO DE EMPRENDIMEINTOS, CON LA GENERACION DE EMPLEO, INGRESOS EN VENTAS Y SU EXPANSION NACIONAL E INTERNACIONAL. CONTIENE DATOS RELACIONADOS CON LA FORMACIÓN ACADÉMICA Y LA EXPERIENCIA PROFESIONAL DE LOS MENTORES.
LOS MENTORES FUERON EVALUADOS MEDIANTE ENTREVISTAS DONDE SE VALORARON ASPECTOS COMO: VISION ESTRATEGICA; ORIENTACION AL CLIENTE; EXPERIENCIA EN EL ACOMPAÑAMIENTO A EMPRESAS; CONOCIMIENTO DE METODOLOGIAS DE ACOMPAÑAMIENTO EMPRESARIAL.</t>
  </si>
  <si>
    <t>LA BASE DE DATOS CONTIENE LA INFORMACIÓN DE LOS AGENTES BENEFICIARIOS DEL PROGRAMA ES CULTURA LOCAL, CUYO OBJETIVO ES APOYAR, REACTIVAR Y FORTALECER A LAS AGRUPACIONES Y MICROEMPRESAS DEL MUNDO DE LA CREATIVIDAD, LA CULTURA Y EL ARTE EN BOGOTA, CON RECURSOS PRIORIZADOS DESDE LOS FONDOS DE DESARROLLO LOCAL. CONTIENE DATOS RELACIONADOS CON LAS CARACTERÍSTICAS DE LOS GANADORES Y SUS PROYECTOS.</t>
  </si>
  <si>
    <t>ALEJANDRO FRANDO</t>
  </si>
  <si>
    <t>DANIELA ZAMUDIO</t>
  </si>
  <si>
    <t>CARLOS GAITAN</t>
  </si>
  <si>
    <t>DOCUMENTOS TÉCNICOS QUE CONTIENEN LA INFORMACIÓN DIAGNÓSTICA, MATRIZ DE CONSISTENCIA Y DEFINICIÓN DE LA ESTRATEGIA CON LA PORPUESTA DEL PLAN DE ACCIÓN DE LAS SIGUIENTES ESTRATEGIAS:
- CULTURA AMBIENTAL 
- SEGURIDAD Y CONVIVENCIA 
- MOVILIDAD 
-COMPORTAMIENTO Y SALUD 
- LÍNEA CALMA 
- ESCUELA DE HOMBRES AL CUIDADO
- DISCRIMINACIONES</t>
  </si>
  <si>
    <t>DOCUMENTOS DE BALANCE QUE CONTIENEN LA INFORMACIÓN RESULTADO DE LA IMPLEMENTACIÓN DE ESTRATEGIAS O LÍNEAS DE ACCIÓN, O EL ACOMPAÑAMIENTO DE TRANSFERENCIA METODOLÓGICA SEGUN NECESIDAD:
- CULTURA AMBIENTAL
- SEGURIDAD Y CONVIVENCIA 
- MOVILIDAD 
-COMPORTAMIENTO Y SALUD 
- LÍNEA CALMA 
- ESCUELA DE HOMBRES AL CUIDADO</t>
  </si>
  <si>
    <t xml:space="preserve">SON LAS ACCIONES DE FORMACIÓN Y ATENCIÓN DE LA ESTRATEGIA HOMBRES AL CUIDADO, EN SUS TRES LÍNEAS DE TRABAJO ( PRESENCIAL, MÓVIL Y DIGITAL) EN LOS SIGUIENTES MÓDULOS:  CUIDADO DIRECTO, CUIDADO INDIRECTO Y CUIDADO AMBIENTAL Y CUIDADO EMOCIONAL. </t>
  </si>
  <si>
    <t xml:space="preserve">APLICATIVO DJANGO </t>
  </si>
  <si>
    <t xml:space="preserve">APLICATIVO UTILIZADO PARA EL REGISTRO DE INFORMACIÒN DE LOS ORGANISMOS VINCULADOS AL SISTEMA NACIONAL DEL DEPORTE Y DE LAS LAS ESAL SUJETAS A INSPECCION, VIGILANCIA Y CONTROL </t>
  </si>
  <si>
    <t>DIRECCION DE PERSONAS JURIDICAS</t>
  </si>
  <si>
    <t>OFICINA DE TECNOLOGIAS DE LA INFORMACION</t>
  </si>
  <si>
    <t>.CSV .XLSX</t>
  </si>
  <si>
    <t>LILIAN MARCELA LOPEZ TORRES / JUAN MANUEL POVEDA MUÑOZ</t>
  </si>
  <si>
    <t>OSCAR MEDINA SÀNCHEZ</t>
  </si>
  <si>
    <t>EXPEDIENTES ADMINISTRATIVOS DE LOS ORGANISMOS DEPORTIVOS VINCUALDOS AL SISTEMA NACIONAL DEL DEPORTE</t>
  </si>
  <si>
    <t>INCLUYE LOS EXPEDIENTES DE LOS DOCUMENTOS DE ENTRADA Y SALIDA DE TRÁMITES Y SOLICITUDES REALIZADAS POR LAS ENTIDADES QUE CONFORMAN PARTE DEL SISTEMA NACIONAL DEL DEPORTE Y CUYA FUNCIÓN DE REGISTRO SE ENCUENTRA EN LA SECRETARÍA DE CULTURA, RECREACIÓN Y DEPORTE.</t>
  </si>
  <si>
    <t>OFICINA DE TECNOLOGIAS DE LA INFORMACION, GESTION DOCUMENTAL</t>
  </si>
  <si>
    <t>ARCHIVO LOCAL CENTRALIZADO</t>
  </si>
  <si>
    <t>PERSONAS JURIDICAS</t>
  </si>
  <si>
    <t>EXPEDIENTES ADMINISTRATIVOS DE LAS ENTIDADES SIN ANIMO DE LUCRO CON FINES CULTURALES, RECREATIVOS Y/O DEPORTIVOS</t>
  </si>
  <si>
    <t>INCLUYE LOS EXPEDIENTES DE LOS DOCUMENTOS DE ENTRADA Y SALIDA DE TRÁMITES Y SOLICITUDES REALIZADAS POR LAS ENTIDADES SIN ÁNIMO DE LUCRO CON FINES CULTURALES, DEPORTIVOS O RECREATIVOS CUYA FUNCIÓN DE INSPECCIÓN, VIGILANCIA Y CONTROL SE ENCUENTRA EN LA SECRETARÍA DE CULTURA, RECREACIÓN Y DEPORTE.</t>
  </si>
  <si>
    <t>GRUPO INTERNO DE RECURSOS FISICOS</t>
  </si>
  <si>
    <t xml:space="preserve">INSPECCIONES, VIGILANCIA Y CONTROLES.
</t>
  </si>
  <si>
    <t xml:space="preserve">INFORMACION RELACIONADA CON LAS ENTIDADES SIN ANIMO DE LUCRO RECOLECTADA EN LA BASE DE DATOS </t>
  </si>
  <si>
    <t>BASE DE DATOS DE LOS ORGANISMOS VINCULADOS AL SISTEMA NACIONAL DEL DEPORTE CON DATOS DEL NOMBRE, ID, DATOS DE CONTACTO, REPRESENTANTE LEGAL, PERSONERIA JURIDICA, REFORMAS ESTATUTARIAS, PERIODO ESTATUTARIO Y OBSERVACIONES Y   DE LAS ESAL SUJETAS A IVC CON DATOS DEL NOMBRE, ID, DATOS DE CONTACTO, REPRESENTANTE LEGAL, REGISTRO EN CAMARA DE COMERCIO, VIGENCIAS REPORTADAS Y OBSERVACIONES</t>
  </si>
  <si>
    <t>REGISTRO DE ACTIVOS DE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</si>
</sst>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240A]dd\-mmm\-yy"/>
  </numFmts>
  <fonts count="30" x14ac:knownFonts="1">
    <font>
      <sz val="11"/>
      <color theme="1"/>
      <name val="Calibri"/>
      <family val="2"/>
      <scheme val="minor"/>
    </font>
    <font>
      <sz val="10"/>
      <name val="Arial"/>
      <family val="2"/>
    </font>
    <font>
      <b/>
      <sz val="11"/>
      <name val="Times New Roman"/>
      <family val="1"/>
    </font>
    <font>
      <b/>
      <sz val="10"/>
      <name val="Times New Roman"/>
      <family val="1"/>
    </font>
    <font>
      <sz val="10"/>
      <name val="Times New Roman"/>
      <family val="1"/>
    </font>
    <font>
      <sz val="10"/>
      <color theme="1"/>
      <name val="Times New Roman"/>
      <family val="1"/>
    </font>
    <font>
      <b/>
      <sz val="12"/>
      <name val="Times New Roman"/>
      <family val="1"/>
    </font>
    <font>
      <b/>
      <sz val="10"/>
      <color theme="1"/>
      <name val="Times New Roman"/>
      <family val="1"/>
    </font>
    <font>
      <sz val="10"/>
      <color rgb="FF000000"/>
      <name val="Times New Roman"/>
      <family val="1"/>
    </font>
    <font>
      <sz val="11"/>
      <color rgb="FF000000"/>
      <name val="Calibri"/>
      <family val="2"/>
      <scheme val="minor"/>
    </font>
    <font>
      <b/>
      <sz val="10"/>
      <color rgb="FF000000"/>
      <name val="Times New Roman"/>
      <family val="1"/>
    </font>
    <font>
      <sz val="11"/>
      <color theme="0"/>
      <name val="Calibri"/>
      <family val="2"/>
      <scheme val="minor"/>
    </font>
    <font>
      <b/>
      <sz val="10"/>
      <color theme="0"/>
      <name val="Calibri"/>
      <family val="2"/>
      <scheme val="minor"/>
    </font>
    <font>
      <sz val="11"/>
      <color rgb="FFFFFFFF"/>
      <name val="Calibri"/>
      <family val="2"/>
      <charset val="1"/>
    </font>
    <font>
      <b/>
      <sz val="9"/>
      <color rgb="FFFFFFFF"/>
      <name val="Arial Narrow"/>
      <family val="2"/>
      <charset val="1"/>
    </font>
    <font>
      <sz val="11"/>
      <color rgb="FF000000"/>
      <name val="Calibri"/>
      <family val="2"/>
      <charset val="1"/>
    </font>
    <font>
      <sz val="9"/>
      <color rgb="FF000000"/>
      <name val="Arial Narrow"/>
      <family val="2"/>
      <charset val="1"/>
    </font>
    <font>
      <sz val="9"/>
      <name val="Arial Narrow"/>
      <family val="2"/>
      <charset val="1"/>
    </font>
    <font>
      <b/>
      <sz val="9"/>
      <color rgb="FF000000"/>
      <name val="Arial Narrow"/>
      <family val="2"/>
      <charset val="1"/>
    </font>
    <font>
      <sz val="12"/>
      <color theme="1"/>
      <name val="Times New Roman"/>
      <family val="1"/>
    </font>
    <font>
      <sz val="12"/>
      <name val="Times New Roman"/>
      <family val="1"/>
    </font>
    <font>
      <b/>
      <sz val="10"/>
      <color theme="0"/>
      <name val="Times New Roman"/>
      <family val="1"/>
    </font>
    <font>
      <b/>
      <sz val="10"/>
      <color theme="0"/>
      <name val="Arial"/>
      <family val="2"/>
    </font>
    <font>
      <sz val="12"/>
      <color rgb="FF000000"/>
      <name val="Times New Roman"/>
      <family val="1"/>
    </font>
    <font>
      <b/>
      <sz val="10"/>
      <name val="Calibri"/>
      <family val="2"/>
      <scheme val="minor"/>
    </font>
    <font>
      <sz val="8"/>
      <name val="Calibri"/>
      <family val="2"/>
      <scheme val="minor"/>
    </font>
    <font>
      <sz val="12"/>
      <color rgb="FFFF0000"/>
      <name val="Times New Roman"/>
      <family val="1"/>
    </font>
    <font>
      <sz val="11"/>
      <color theme="1"/>
      <name val="Calibri"/>
      <family val="2"/>
      <scheme val="minor"/>
    </font>
    <font>
      <sz val="12"/>
      <color rgb="FF000000"/>
      <name val="Times New Roman"/>
      <family val="1"/>
      <charset val="1"/>
    </font>
    <font>
      <sz val="12"/>
      <name val="Times New Roman"/>
      <family val="1"/>
      <charset val="1"/>
    </font>
  </fonts>
  <fills count="31">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0"/>
        <bgColor rgb="FF000000"/>
      </patternFill>
    </fill>
    <fill>
      <patternFill patternType="solid">
        <fgColor theme="9"/>
      </patternFill>
    </fill>
    <fill>
      <patternFill patternType="solid">
        <fgColor rgb="FF70AD47"/>
        <bgColor rgb="FF92D050"/>
      </patternFill>
    </fill>
    <fill>
      <patternFill patternType="solid">
        <fgColor rgb="FF242BB9"/>
        <bgColor rgb="FF203864"/>
      </patternFill>
    </fill>
    <fill>
      <patternFill patternType="solid">
        <fgColor rgb="FFFFFFFF"/>
        <bgColor rgb="FFFFFFCC"/>
      </patternFill>
    </fill>
    <fill>
      <patternFill patternType="solid">
        <fgColor rgb="FFFFFF00"/>
        <bgColor rgb="FFFFFF00"/>
      </patternFill>
    </fill>
    <fill>
      <patternFill patternType="solid">
        <fgColor rgb="FF00B050"/>
        <bgColor rgb="FF008080"/>
      </patternFill>
    </fill>
    <fill>
      <patternFill patternType="solid">
        <fgColor rgb="FFC55A11"/>
        <bgColor rgb="FF993300"/>
      </patternFill>
    </fill>
    <fill>
      <patternFill patternType="solid">
        <fgColor rgb="FFB4C7E7"/>
        <bgColor rgb="FFBFBFBF"/>
      </patternFill>
    </fill>
    <fill>
      <patternFill patternType="solid">
        <fgColor rgb="FF2E75B6"/>
        <bgColor rgb="FF2F5597"/>
      </patternFill>
    </fill>
    <fill>
      <patternFill patternType="solid">
        <fgColor rgb="FF92D050"/>
        <bgColor rgb="FFA9D18E"/>
      </patternFill>
    </fill>
    <fill>
      <patternFill patternType="solid">
        <fgColor rgb="FF548235"/>
        <bgColor rgb="FF595959"/>
      </patternFill>
    </fill>
    <fill>
      <patternFill patternType="solid">
        <fgColor rgb="FF00B0F0"/>
        <bgColor rgb="FF008CB9"/>
      </patternFill>
    </fill>
    <fill>
      <patternFill patternType="solid">
        <fgColor rgb="FFC5E0B4"/>
        <bgColor rgb="FFD9D9D9"/>
      </patternFill>
    </fill>
    <fill>
      <patternFill patternType="solid">
        <fgColor rgb="FF7030A0"/>
        <bgColor rgb="FF993366"/>
      </patternFill>
    </fill>
    <fill>
      <patternFill patternType="solid">
        <fgColor rgb="FF242BB9"/>
        <bgColor indexed="64"/>
      </patternFill>
    </fill>
    <fill>
      <patternFill patternType="solid">
        <fgColor indexed="65"/>
        <bgColor indexed="64"/>
      </patternFill>
    </fill>
    <fill>
      <patternFill patternType="solid">
        <fgColor rgb="FF7030A0"/>
        <bgColor indexed="64"/>
      </patternFill>
    </fill>
    <fill>
      <patternFill patternType="solid">
        <fgColor theme="0"/>
        <bgColor rgb="FFFFFF00"/>
      </patternFill>
    </fill>
    <fill>
      <patternFill patternType="solid">
        <fgColor theme="0"/>
        <bgColor rgb="FF008080"/>
      </patternFill>
    </fill>
    <fill>
      <patternFill patternType="solid">
        <fgColor theme="0"/>
        <bgColor rgb="FFBFBFBF"/>
      </patternFill>
    </fill>
    <fill>
      <patternFill patternType="solid">
        <fgColor theme="0"/>
        <bgColor rgb="FFA9D18E"/>
      </patternFill>
    </fill>
    <fill>
      <patternFill patternType="solid">
        <fgColor rgb="FFFFFF00"/>
        <bgColor indexed="64"/>
      </patternFill>
    </fill>
    <fill>
      <patternFill patternType="solid">
        <fgColor theme="9"/>
        <bgColor indexed="64"/>
      </patternFill>
    </fill>
    <fill>
      <patternFill patternType="solid">
        <fgColor rgb="FFFFFFFF"/>
        <bgColor rgb="FFFFFFFF"/>
      </patternFill>
    </fill>
    <fill>
      <patternFill patternType="solid">
        <fgColor theme="0"/>
        <bgColor theme="0"/>
      </patternFill>
    </fill>
    <fill>
      <patternFill patternType="solid">
        <fgColor theme="4" tint="-0.249977111117893"/>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right style="medium">
        <color auto="1"/>
      </right>
      <top/>
      <bottom style="thin">
        <color auto="1"/>
      </bottom>
      <diagonal/>
    </border>
    <border>
      <left style="thin">
        <color indexed="64"/>
      </left>
      <right/>
      <top style="thin">
        <color indexed="64"/>
      </top>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hair">
        <color indexed="64"/>
      </left>
      <right style="hair">
        <color indexed="64"/>
      </right>
      <top style="hair">
        <color indexed="64"/>
      </top>
      <bottom style="hair">
        <color indexed="64"/>
      </bottom>
      <diagonal/>
    </border>
    <border>
      <left style="mediumDashed">
        <color rgb="FF000000"/>
      </left>
      <right style="dotted">
        <color rgb="FF000000"/>
      </right>
      <top style="dotted">
        <color rgb="FF000000"/>
      </top>
      <bottom style="dotted">
        <color rgb="FF000000"/>
      </bottom>
      <diagonal/>
    </border>
    <border>
      <left/>
      <right style="dotted">
        <color rgb="FF000000"/>
      </right>
      <top style="dotted">
        <color rgb="FF000000"/>
      </top>
      <bottom style="dotted">
        <color rgb="FF000000"/>
      </bottom>
      <diagonal/>
    </border>
  </borders>
  <cellStyleXfs count="6">
    <xf numFmtId="0" fontId="0" fillId="0" borderId="0"/>
    <xf numFmtId="9" fontId="1" fillId="0" borderId="0" applyFont="0" applyFill="0" applyBorder="0" applyAlignment="0" applyProtection="0"/>
    <xf numFmtId="0" fontId="11" fillId="5" borderId="0" applyNumberFormat="0" applyBorder="0" applyAlignment="0" applyProtection="0"/>
    <xf numFmtId="0" fontId="13" fillId="6" borderId="0" applyBorder="0" applyProtection="0"/>
    <xf numFmtId="0" fontId="15" fillId="0" borderId="0"/>
    <xf numFmtId="0" fontId="27" fillId="0" borderId="0"/>
  </cellStyleXfs>
  <cellXfs count="263">
    <xf numFmtId="0" fontId="0" fillId="0" borderId="0" xfId="0"/>
    <xf numFmtId="0" fontId="14" fillId="7" borderId="0" xfId="3" applyFont="1" applyFill="1" applyBorder="1" applyAlignment="1" applyProtection="1">
      <alignment horizontal="center" vertical="center" wrapText="1"/>
    </xf>
    <xf numFmtId="0" fontId="16" fillId="0" borderId="0" xfId="4" applyFont="1" applyAlignment="1">
      <alignment wrapText="1"/>
    </xf>
    <xf numFmtId="0" fontId="16" fillId="0" borderId="0" xfId="4" applyFont="1"/>
    <xf numFmtId="0" fontId="14" fillId="7" borderId="1" xfId="3" applyFont="1" applyFill="1" applyBorder="1" applyAlignment="1" applyProtection="1">
      <alignment horizontal="center" vertical="center" wrapText="1"/>
    </xf>
    <xf numFmtId="0" fontId="16" fillId="0" borderId="1" xfId="4" applyFont="1" applyBorder="1" applyAlignment="1">
      <alignment horizontal="center" vertical="center" wrapText="1"/>
    </xf>
    <xf numFmtId="0" fontId="16" fillId="0" borderId="1" xfId="4" applyFont="1" applyBorder="1" applyAlignment="1">
      <alignment horizontal="left" vertical="center" wrapText="1"/>
    </xf>
    <xf numFmtId="0" fontId="16" fillId="8" borderId="1" xfId="4" applyFont="1" applyFill="1" applyBorder="1" applyAlignment="1">
      <alignment horizontal="justify" vertical="center" wrapText="1"/>
    </xf>
    <xf numFmtId="0" fontId="16" fillId="8" borderId="1" xfId="4" applyFont="1" applyFill="1" applyBorder="1" applyAlignment="1">
      <alignment horizontal="left" vertical="center" wrapText="1"/>
    </xf>
    <xf numFmtId="0" fontId="16" fillId="8" borderId="1" xfId="4" applyFont="1" applyFill="1" applyBorder="1" applyAlignment="1">
      <alignment horizontal="justify" vertical="top" wrapText="1"/>
    </xf>
    <xf numFmtId="0" fontId="16" fillId="0" borderId="1" xfId="4" applyFont="1" applyBorder="1" applyAlignment="1">
      <alignment horizontal="justify" vertical="center" wrapText="1"/>
    </xf>
    <xf numFmtId="0" fontId="14" fillId="7" borderId="1" xfId="4" applyFont="1" applyFill="1" applyBorder="1" applyAlignment="1">
      <alignment horizontal="center" vertical="center"/>
    </xf>
    <xf numFmtId="0" fontId="16" fillId="0" borderId="1" xfId="4" applyFont="1" applyBorder="1" applyAlignment="1">
      <alignment horizontal="left" vertical="center"/>
    </xf>
    <xf numFmtId="0" fontId="16" fillId="0" borderId="1" xfId="4" applyFont="1" applyBorder="1" applyAlignment="1">
      <alignment horizontal="center" vertical="center"/>
    </xf>
    <xf numFmtId="0" fontId="16" fillId="0" borderId="1" xfId="4" applyFont="1" applyBorder="1" applyAlignment="1">
      <alignment horizontal="justify" vertical="center"/>
    </xf>
    <xf numFmtId="0" fontId="14" fillId="7" borderId="1" xfId="4" applyFont="1" applyFill="1" applyBorder="1" applyAlignment="1">
      <alignment horizontal="center" vertical="center" wrapText="1"/>
    </xf>
    <xf numFmtId="0" fontId="17" fillId="8" borderId="1" xfId="4" applyFont="1" applyFill="1" applyBorder="1" applyAlignment="1">
      <alignment horizontal="center" vertical="center" wrapText="1"/>
    </xf>
    <xf numFmtId="0" fontId="18" fillId="9" borderId="21" xfId="4" applyFont="1" applyFill="1" applyBorder="1" applyAlignment="1">
      <alignment horizontal="center" vertical="center"/>
    </xf>
    <xf numFmtId="0" fontId="18" fillId="0" borderId="23" xfId="4" applyFont="1" applyBorder="1" applyAlignment="1">
      <alignment horizontal="center" vertical="center" wrapText="1"/>
    </xf>
    <xf numFmtId="0" fontId="18" fillId="0" borderId="21" xfId="4" applyFont="1" applyBorder="1" applyAlignment="1">
      <alignment horizontal="center" vertical="center" wrapText="1"/>
    </xf>
    <xf numFmtId="0" fontId="16" fillId="10" borderId="31" xfId="4" applyFont="1" applyFill="1" applyBorder="1" applyAlignment="1">
      <alignment vertical="center"/>
    </xf>
    <xf numFmtId="0" fontId="18" fillId="9" borderId="28" xfId="4" applyFont="1" applyFill="1" applyBorder="1" applyAlignment="1">
      <alignment horizontal="center" vertical="center" wrapText="1"/>
    </xf>
    <xf numFmtId="0" fontId="16" fillId="9" borderId="13" xfId="4" applyFont="1" applyFill="1" applyBorder="1" applyAlignment="1">
      <alignment horizontal="left" vertical="center" wrapText="1"/>
    </xf>
    <xf numFmtId="0" fontId="16" fillId="0" borderId="28" xfId="4" applyFont="1" applyBorder="1" applyAlignment="1">
      <alignment vertical="center"/>
    </xf>
    <xf numFmtId="0" fontId="18" fillId="11" borderId="28" xfId="4" applyFont="1" applyFill="1" applyBorder="1" applyAlignment="1">
      <alignment horizontal="center" vertical="center" wrapText="1"/>
    </xf>
    <xf numFmtId="0" fontId="16" fillId="9" borderId="5" xfId="4" applyFont="1" applyFill="1" applyBorder="1" applyAlignment="1">
      <alignment horizontal="left" vertical="center" wrapText="1"/>
    </xf>
    <xf numFmtId="0" fontId="16" fillId="12" borderId="28" xfId="4" applyFont="1" applyFill="1" applyBorder="1" applyAlignment="1">
      <alignment vertical="center"/>
    </xf>
    <xf numFmtId="0" fontId="18" fillId="13" borderId="28" xfId="4" applyFont="1" applyFill="1" applyBorder="1" applyAlignment="1">
      <alignment horizontal="center" vertical="center" wrapText="1"/>
    </xf>
    <xf numFmtId="0" fontId="16" fillId="9" borderId="6" xfId="4" applyFont="1" applyFill="1" applyBorder="1" applyAlignment="1">
      <alignment horizontal="left" vertical="center" wrapText="1"/>
    </xf>
    <xf numFmtId="0" fontId="16" fillId="14" borderId="29" xfId="4" applyFont="1" applyFill="1" applyBorder="1" applyAlignment="1">
      <alignment vertical="center"/>
    </xf>
    <xf numFmtId="0" fontId="18" fillId="15" borderId="28" xfId="4" applyFont="1" applyFill="1" applyBorder="1" applyAlignment="1">
      <alignment horizontal="center" vertical="center" wrapText="1"/>
    </xf>
    <xf numFmtId="0" fontId="18" fillId="16" borderId="28" xfId="4" applyFont="1" applyFill="1" applyBorder="1" applyAlignment="1">
      <alignment horizontal="center" vertical="center" wrapText="1"/>
    </xf>
    <xf numFmtId="0" fontId="18" fillId="17" borderId="28" xfId="4" applyFont="1" applyFill="1" applyBorder="1" applyAlignment="1">
      <alignment horizontal="center" vertical="center" wrapText="1"/>
    </xf>
    <xf numFmtId="0" fontId="16" fillId="11" borderId="34" xfId="4" applyFont="1" applyFill="1" applyBorder="1" applyAlignment="1">
      <alignment horizontal="left" vertical="center" wrapText="1"/>
    </xf>
    <xf numFmtId="0" fontId="18" fillId="18" borderId="29" xfId="4" applyFont="1" applyFill="1" applyBorder="1" applyAlignment="1">
      <alignment horizontal="center" vertical="center" wrapText="1"/>
    </xf>
    <xf numFmtId="0" fontId="18" fillId="0" borderId="0" xfId="4" applyFont="1" applyAlignment="1">
      <alignment horizontal="center" vertical="center" wrapText="1"/>
    </xf>
    <xf numFmtId="0" fontId="16" fillId="11" borderId="6" xfId="4" applyFont="1" applyFill="1" applyBorder="1" applyAlignment="1">
      <alignment horizontal="left" vertical="center" wrapText="1"/>
    </xf>
    <xf numFmtId="0" fontId="16" fillId="11" borderId="28" xfId="4" applyFont="1" applyFill="1" applyBorder="1" applyAlignment="1">
      <alignment horizontal="left" vertical="center" wrapText="1"/>
    </xf>
    <xf numFmtId="0" fontId="16" fillId="13" borderId="31" xfId="4" applyFont="1" applyFill="1" applyBorder="1" applyAlignment="1">
      <alignment horizontal="left" vertical="center" wrapText="1"/>
    </xf>
    <xf numFmtId="0" fontId="16" fillId="15" borderId="32" xfId="4" applyFont="1" applyFill="1" applyBorder="1" applyAlignment="1">
      <alignment horizontal="left" vertical="center" wrapText="1"/>
    </xf>
    <xf numFmtId="0" fontId="16" fillId="0" borderId="0" xfId="4" applyFont="1" applyAlignment="1">
      <alignment horizontal="center" vertical="center" wrapText="1"/>
    </xf>
    <xf numFmtId="0" fontId="16" fillId="16" borderId="28" xfId="4" applyFont="1" applyFill="1" applyBorder="1" applyAlignment="1">
      <alignment horizontal="left" vertical="center" wrapText="1"/>
    </xf>
    <xf numFmtId="0" fontId="16" fillId="17" borderId="28" xfId="4" applyFont="1" applyFill="1" applyBorder="1" applyAlignment="1">
      <alignment horizontal="left" vertical="center" wrapText="1"/>
    </xf>
    <xf numFmtId="0" fontId="16" fillId="18" borderId="28" xfId="4" applyFont="1" applyFill="1" applyBorder="1" applyAlignment="1">
      <alignment horizontal="left" vertical="center" wrapText="1"/>
    </xf>
    <xf numFmtId="0" fontId="15" fillId="0" borderId="0" xfId="4"/>
    <xf numFmtId="0" fontId="16" fillId="9" borderId="34" xfId="4" applyFont="1" applyFill="1" applyBorder="1" applyAlignment="1">
      <alignment horizontal="left" vertical="center" wrapText="1"/>
    </xf>
    <xf numFmtId="0" fontId="16" fillId="0" borderId="0" xfId="4" applyFont="1" applyAlignment="1">
      <alignment horizontal="center" vertical="center"/>
    </xf>
    <xf numFmtId="0" fontId="14" fillId="7" borderId="1" xfId="3" applyFont="1" applyFill="1" applyBorder="1" applyAlignment="1" applyProtection="1">
      <alignment horizontal="center" vertical="center" wrapText="1"/>
    </xf>
    <xf numFmtId="0" fontId="8" fillId="0" borderId="0" xfId="0" applyFont="1" applyProtection="1">
      <protection locked="0"/>
    </xf>
    <xf numFmtId="0" fontId="6" fillId="0" borderId="0" xfId="0" applyFont="1" applyAlignment="1" applyProtection="1">
      <alignment horizontal="center" vertical="center"/>
      <protection locked="0"/>
    </xf>
    <xf numFmtId="0" fontId="2" fillId="0" borderId="0" xfId="0" applyFont="1" applyAlignment="1" applyProtection="1">
      <alignment vertical="center"/>
      <protection locked="0"/>
    </xf>
    <xf numFmtId="0" fontId="6" fillId="3" borderId="0" xfId="0" applyFont="1" applyFill="1" applyAlignment="1" applyProtection="1">
      <alignment vertical="center" wrapText="1"/>
      <protection locked="0"/>
    </xf>
    <xf numFmtId="0" fontId="8" fillId="3" borderId="0" xfId="0" applyFont="1" applyFill="1" applyAlignment="1" applyProtection="1">
      <alignment wrapText="1"/>
      <protection locked="0"/>
    </xf>
    <xf numFmtId="0" fontId="5" fillId="0" borderId="0" xfId="0" applyFont="1" applyProtection="1">
      <protection locked="0"/>
    </xf>
    <xf numFmtId="0" fontId="21" fillId="19" borderId="35" xfId="2" applyFont="1" applyFill="1" applyBorder="1" applyAlignment="1">
      <alignment vertical="center" wrapText="1"/>
    </xf>
    <xf numFmtId="0" fontId="4" fillId="20"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0" fillId="2" borderId="1" xfId="0" applyFill="1" applyBorder="1"/>
    <xf numFmtId="0" fontId="18" fillId="22" borderId="21" xfId="4" applyFont="1" applyFill="1" applyBorder="1" applyAlignment="1">
      <alignment horizontal="center" vertical="center"/>
    </xf>
    <xf numFmtId="0" fontId="16" fillId="23" borderId="31" xfId="4" applyFont="1" applyFill="1" applyBorder="1" applyAlignment="1">
      <alignment vertical="center" wrapText="1"/>
    </xf>
    <xf numFmtId="0" fontId="16" fillId="23" borderId="28" xfId="4" applyFont="1" applyFill="1" applyBorder="1" applyAlignment="1">
      <alignment vertical="center" wrapText="1"/>
    </xf>
    <xf numFmtId="0" fontId="16" fillId="2" borderId="28" xfId="4" applyFont="1" applyFill="1" applyBorder="1" applyAlignment="1">
      <alignment vertical="center" wrapText="1"/>
    </xf>
    <xf numFmtId="0" fontId="16" fillId="2" borderId="30" xfId="4" applyFont="1" applyFill="1" applyBorder="1" applyAlignment="1">
      <alignment vertical="center" wrapText="1"/>
    </xf>
    <xf numFmtId="0" fontId="16" fillId="24" borderId="28" xfId="4" applyFont="1" applyFill="1" applyBorder="1" applyAlignment="1">
      <alignment vertical="center" wrapText="1"/>
    </xf>
    <xf numFmtId="0" fontId="16" fillId="25" borderId="29" xfId="4" applyFont="1" applyFill="1" applyBorder="1" applyAlignment="1">
      <alignment vertical="center" wrapText="1"/>
    </xf>
    <xf numFmtId="0" fontId="8" fillId="0" borderId="0" xfId="0" applyFont="1" applyAlignment="1" applyProtection="1">
      <alignment wrapText="1"/>
      <protection locked="0"/>
    </xf>
    <xf numFmtId="0" fontId="9" fillId="0" borderId="0" xfId="0" applyFont="1" applyProtection="1">
      <protection locked="0"/>
    </xf>
    <xf numFmtId="0" fontId="8" fillId="0" borderId="0" xfId="0" applyFont="1" applyAlignment="1" applyProtection="1">
      <alignment horizontal="center"/>
      <protection locked="0"/>
    </xf>
    <xf numFmtId="0" fontId="10" fillId="3" borderId="0" xfId="0" applyFont="1" applyFill="1" applyAlignment="1" applyProtection="1">
      <alignment horizontal="left" vertical="center" wrapText="1"/>
      <protection locked="0"/>
    </xf>
    <xf numFmtId="0" fontId="10" fillId="0" borderId="0" xfId="0" applyFont="1" applyFill="1" applyAlignment="1" applyProtection="1">
      <alignment vertical="center"/>
      <protection locked="0"/>
    </xf>
    <xf numFmtId="0" fontId="7" fillId="0" borderId="0" xfId="0" applyFont="1" applyFill="1" applyAlignment="1" applyProtection="1">
      <alignment vertical="center"/>
      <protection locked="0"/>
    </xf>
    <xf numFmtId="0" fontId="5" fillId="0" borderId="0" xfId="0" applyFont="1" applyFill="1" applyAlignment="1" applyProtection="1">
      <alignment horizontal="center" vertical="center"/>
      <protection locked="0"/>
    </xf>
    <xf numFmtId="0" fontId="5" fillId="0" borderId="24" xfId="0" applyFont="1" applyBorder="1" applyProtection="1">
      <protection locked="0"/>
    </xf>
    <xf numFmtId="0" fontId="5" fillId="0" borderId="1" xfId="0" applyFont="1" applyBorder="1" applyProtection="1">
      <protection locked="0"/>
    </xf>
    <xf numFmtId="0" fontId="8" fillId="0" borderId="0" xfId="0" applyFont="1" applyBorder="1" applyProtection="1">
      <protection locked="0"/>
    </xf>
    <xf numFmtId="0" fontId="8" fillId="3" borderId="0" xfId="0" applyFont="1" applyFill="1" applyAlignment="1" applyProtection="1">
      <alignment vertical="top"/>
      <protection locked="0"/>
    </xf>
    <xf numFmtId="0" fontId="4" fillId="3" borderId="0" xfId="0" applyFont="1" applyFill="1" applyAlignment="1" applyProtection="1">
      <alignment vertical="top" wrapText="1"/>
      <protection locked="0"/>
    </xf>
    <xf numFmtId="0" fontId="8" fillId="3" borderId="0" xfId="0" applyFont="1" applyFill="1" applyAlignment="1" applyProtection="1">
      <alignment vertical="top" wrapText="1"/>
      <protection locked="0"/>
    </xf>
    <xf numFmtId="0" fontId="8" fillId="3" borderId="0" xfId="0" applyFont="1" applyFill="1" applyProtection="1">
      <protection locked="0"/>
    </xf>
    <xf numFmtId="0" fontId="8" fillId="0" borderId="11" xfId="0" applyFont="1" applyBorder="1" applyAlignment="1" applyProtection="1">
      <alignment horizontal="center"/>
      <protection locked="0"/>
    </xf>
    <xf numFmtId="0" fontId="8" fillId="0" borderId="7" xfId="0" applyFont="1" applyBorder="1" applyAlignment="1" applyProtection="1">
      <alignment horizontal="center"/>
      <protection locked="0"/>
    </xf>
    <xf numFmtId="0" fontId="8" fillId="0" borderId="26" xfId="0" applyFont="1" applyBorder="1" applyAlignment="1" applyProtection="1">
      <alignment horizontal="center"/>
      <protection locked="0"/>
    </xf>
    <xf numFmtId="0" fontId="19" fillId="2" borderId="0" xfId="0" applyFont="1" applyFill="1" applyBorder="1" applyAlignment="1" applyProtection="1">
      <alignment horizontal="center" vertical="center" wrapText="1"/>
      <protection locked="0"/>
    </xf>
    <xf numFmtId="0" fontId="5" fillId="0" borderId="0" xfId="0" applyFont="1" applyAlignment="1" applyProtection="1">
      <alignment wrapText="1"/>
      <protection locked="0"/>
    </xf>
    <xf numFmtId="0" fontId="0" fillId="0" borderId="0" xfId="0" applyProtection="1">
      <protection locked="0"/>
    </xf>
    <xf numFmtId="0" fontId="19" fillId="2" borderId="0" xfId="0" applyFont="1" applyFill="1" applyAlignment="1" applyProtection="1">
      <alignment horizontal="center" vertical="center" wrapText="1"/>
      <protection locked="0"/>
    </xf>
    <xf numFmtId="0" fontId="12" fillId="21" borderId="36" xfId="2" applyFont="1" applyFill="1" applyBorder="1" applyAlignment="1" applyProtection="1">
      <alignment horizontal="center" vertical="center" wrapText="1"/>
      <protection locked="0"/>
    </xf>
    <xf numFmtId="0" fontId="24" fillId="26" borderId="36" xfId="2" applyFont="1" applyFill="1" applyBorder="1" applyAlignment="1" applyProtection="1">
      <alignment horizontal="center" vertical="center" wrapText="1"/>
      <protection locked="0"/>
    </xf>
    <xf numFmtId="0" fontId="24" fillId="27" borderId="36" xfId="2" applyFont="1" applyFill="1" applyBorder="1" applyAlignment="1" applyProtection="1">
      <alignment horizontal="center" vertical="center" wrapText="1"/>
      <protection locked="0"/>
    </xf>
    <xf numFmtId="0" fontId="19" fillId="2" borderId="36" xfId="0" applyFont="1" applyFill="1" applyBorder="1" applyAlignment="1" applyProtection="1">
      <alignment horizontal="center" vertical="center"/>
      <protection locked="0"/>
    </xf>
    <xf numFmtId="0" fontId="19" fillId="2" borderId="36" xfId="0" applyFont="1" applyFill="1" applyBorder="1" applyAlignment="1" applyProtection="1">
      <alignment horizontal="center" vertical="center" wrapText="1"/>
      <protection hidden="1"/>
    </xf>
    <xf numFmtId="0" fontId="20" fillId="0" borderId="36" xfId="0" applyFont="1" applyBorder="1" applyAlignment="1" applyProtection="1">
      <alignment horizontal="center" vertical="center" wrapText="1"/>
      <protection hidden="1"/>
    </xf>
    <xf numFmtId="0" fontId="19" fillId="2" borderId="36" xfId="0" applyFont="1" applyFill="1" applyBorder="1" applyAlignment="1" applyProtection="1">
      <alignment vertical="center"/>
      <protection locked="0"/>
    </xf>
    <xf numFmtId="0" fontId="21" fillId="21" borderId="37" xfId="0" applyFont="1" applyFill="1" applyBorder="1" applyAlignment="1" applyProtection="1">
      <alignment horizontal="center" vertical="center" wrapText="1"/>
      <protection locked="0"/>
    </xf>
    <xf numFmtId="0" fontId="19" fillId="2" borderId="36" xfId="0" applyFont="1" applyFill="1" applyBorder="1" applyAlignment="1" applyProtection="1">
      <alignment horizontal="center" vertical="center" wrapText="1"/>
      <protection locked="0" hidden="1"/>
    </xf>
    <xf numFmtId="0" fontId="20" fillId="0" borderId="36" xfId="0" applyFont="1" applyBorder="1" applyAlignment="1" applyProtection="1">
      <alignment horizontal="center" vertical="center" wrapText="1"/>
      <protection locked="0"/>
    </xf>
    <xf numFmtId="0" fontId="19" fillId="2" borderId="36" xfId="0" applyFont="1" applyFill="1" applyBorder="1" applyAlignment="1" applyProtection="1">
      <alignment horizontal="center" vertical="center"/>
      <protection locked="0"/>
    </xf>
    <xf numFmtId="0" fontId="19" fillId="2" borderId="36" xfId="0" applyFont="1" applyFill="1" applyBorder="1" applyAlignment="1" applyProtection="1">
      <alignment horizontal="center" vertical="center" wrapText="1"/>
      <protection locked="0"/>
    </xf>
    <xf numFmtId="0" fontId="19" fillId="2" borderId="36" xfId="0" applyFont="1" applyFill="1" applyBorder="1" applyAlignment="1" applyProtection="1">
      <alignment vertical="center" wrapText="1"/>
      <protection locked="0"/>
    </xf>
    <xf numFmtId="0" fontId="19" fillId="2" borderId="36" xfId="0" applyFont="1" applyFill="1" applyBorder="1" applyAlignment="1" applyProtection="1">
      <alignment horizontal="center" vertical="center" wrapText="1"/>
      <protection hidden="1"/>
    </xf>
    <xf numFmtId="0" fontId="20" fillId="0" borderId="36" xfId="0" applyFont="1" applyBorder="1" applyAlignment="1" applyProtection="1">
      <alignment horizontal="center" vertical="center" wrapText="1"/>
      <protection hidden="1"/>
    </xf>
    <xf numFmtId="0" fontId="20" fillId="3" borderId="36" xfId="0" applyFont="1" applyFill="1" applyBorder="1" applyAlignment="1" applyProtection="1">
      <alignment vertical="center" wrapText="1"/>
      <protection locked="0"/>
    </xf>
    <xf numFmtId="0" fontId="23" fillId="0" borderId="36" xfId="0" applyFont="1" applyBorder="1" applyAlignment="1" applyProtection="1">
      <alignment horizontal="center" vertical="center" wrapText="1"/>
      <protection locked="0"/>
    </xf>
    <xf numFmtId="1" fontId="20" fillId="2" borderId="36" xfId="1" applyNumberFormat="1" applyFont="1" applyFill="1" applyBorder="1" applyAlignment="1" applyProtection="1">
      <alignment horizontal="center" vertical="center" wrapText="1"/>
      <protection locked="0"/>
    </xf>
    <xf numFmtId="0" fontId="20" fillId="3" borderId="36" xfId="0" applyFont="1" applyFill="1" applyBorder="1" applyAlignment="1" applyProtection="1">
      <alignment horizontal="center" vertical="center" wrapText="1"/>
      <protection locked="0"/>
    </xf>
    <xf numFmtId="14" fontId="19" fillId="2" borderId="36" xfId="0" applyNumberFormat="1" applyFont="1" applyFill="1" applyBorder="1" applyAlignment="1" applyProtection="1">
      <alignment horizontal="center" vertical="center"/>
      <protection locked="0"/>
    </xf>
    <xf numFmtId="0" fontId="28" fillId="8" borderId="36" xfId="0" applyFont="1" applyFill="1" applyBorder="1" applyAlignment="1" applyProtection="1">
      <alignment horizontal="center" vertical="center"/>
      <protection locked="0"/>
    </xf>
    <xf numFmtId="0" fontId="28" fillId="8" borderId="36" xfId="0" applyFont="1" applyFill="1" applyBorder="1" applyAlignment="1" applyProtection="1">
      <alignment horizontal="center" vertical="center" wrapText="1"/>
      <protection locked="0"/>
    </xf>
    <xf numFmtId="0" fontId="28" fillId="8" borderId="36" xfId="0" applyFont="1" applyFill="1" applyBorder="1" applyAlignment="1" applyProtection="1">
      <alignment vertical="center" wrapText="1"/>
      <protection locked="0"/>
    </xf>
    <xf numFmtId="0" fontId="29" fillId="8" borderId="36" xfId="0" applyFont="1" applyFill="1" applyBorder="1" applyAlignment="1" applyProtection="1">
      <alignment vertical="center" wrapText="1"/>
      <protection locked="0"/>
    </xf>
    <xf numFmtId="0" fontId="29" fillId="0" borderId="36" xfId="0" applyFont="1" applyBorder="1" applyAlignment="1" applyProtection="1">
      <alignment horizontal="center" vertical="center" wrapText="1"/>
      <protection hidden="1"/>
    </xf>
    <xf numFmtId="0" fontId="28" fillId="8" borderId="36" xfId="0" applyFont="1" applyFill="1" applyBorder="1" applyAlignment="1" applyProtection="1">
      <alignment vertical="center"/>
      <protection locked="0"/>
    </xf>
    <xf numFmtId="164" fontId="28" fillId="8" borderId="36" xfId="0" applyNumberFormat="1" applyFont="1" applyFill="1" applyBorder="1" applyAlignment="1" applyProtection="1">
      <alignment vertical="center"/>
      <protection locked="0"/>
    </xf>
    <xf numFmtId="0" fontId="19" fillId="0" borderId="36" xfId="0" applyFont="1" applyBorder="1" applyAlignment="1" applyProtection="1">
      <alignment vertical="center" wrapText="1"/>
      <protection locked="0"/>
    </xf>
    <xf numFmtId="15" fontId="19" fillId="2" borderId="36" xfId="0" applyNumberFormat="1" applyFont="1" applyFill="1" applyBorder="1" applyAlignment="1" applyProtection="1">
      <alignment vertical="center"/>
      <protection locked="0"/>
    </xf>
    <xf numFmtId="1" fontId="4" fillId="2" borderId="36" xfId="1" applyNumberFormat="1" applyFont="1" applyFill="1" applyBorder="1" applyAlignment="1" applyProtection="1">
      <alignment horizontal="left" vertical="center" wrapText="1"/>
      <protection locked="0"/>
    </xf>
    <xf numFmtId="0" fontId="5" fillId="2" borderId="36" xfId="0" applyFont="1" applyFill="1" applyBorder="1" applyAlignment="1" applyProtection="1">
      <alignment horizontal="center" vertical="center" wrapText="1"/>
      <protection locked="0"/>
    </xf>
    <xf numFmtId="15" fontId="5" fillId="2" borderId="36" xfId="0" applyNumberFormat="1" applyFont="1" applyFill="1" applyBorder="1" applyAlignment="1" applyProtection="1">
      <alignment horizontal="center" vertical="center" wrapText="1"/>
      <protection locked="0"/>
    </xf>
    <xf numFmtId="0" fontId="5" fillId="2" borderId="36" xfId="0" applyFont="1" applyFill="1" applyBorder="1" applyAlignment="1" applyProtection="1">
      <alignment vertical="center" wrapText="1"/>
      <protection locked="0"/>
    </xf>
    <xf numFmtId="1" fontId="4" fillId="0" borderId="36" xfId="1" applyNumberFormat="1" applyFont="1" applyFill="1" applyBorder="1" applyAlignment="1" applyProtection="1">
      <alignment horizontal="left" vertical="center" wrapText="1"/>
      <protection locked="0"/>
    </xf>
    <xf numFmtId="0" fontId="5" fillId="0" borderId="36" xfId="0" applyFont="1" applyFill="1" applyBorder="1" applyAlignment="1" applyProtection="1">
      <alignment horizontal="center" vertical="center" wrapText="1"/>
      <protection locked="0"/>
    </xf>
    <xf numFmtId="15" fontId="5" fillId="0" borderId="36" xfId="0" applyNumberFormat="1" applyFont="1" applyFill="1" applyBorder="1" applyAlignment="1" applyProtection="1">
      <alignment horizontal="center" vertical="center" wrapText="1"/>
      <protection locked="0"/>
    </xf>
    <xf numFmtId="0" fontId="5" fillId="0" borderId="36" xfId="0" applyFont="1" applyFill="1" applyBorder="1" applyAlignment="1" applyProtection="1">
      <alignment vertical="center" wrapText="1"/>
      <protection locked="0"/>
    </xf>
    <xf numFmtId="0" fontId="4" fillId="3" borderId="36" xfId="0" applyFont="1" applyFill="1" applyBorder="1" applyAlignment="1" applyProtection="1">
      <alignment vertical="center" wrapText="1"/>
      <protection locked="0"/>
    </xf>
    <xf numFmtId="0" fontId="4" fillId="0" borderId="36" xfId="0" applyFont="1" applyFill="1" applyBorder="1" applyAlignment="1" applyProtection="1">
      <alignment vertical="center" wrapText="1"/>
      <protection locked="0"/>
    </xf>
    <xf numFmtId="0" fontId="4" fillId="0" borderId="36" xfId="0" applyFont="1" applyBorder="1" applyAlignment="1" applyProtection="1">
      <alignment horizontal="center" vertical="center" wrapText="1"/>
      <protection hidden="1"/>
    </xf>
    <xf numFmtId="0" fontId="4" fillId="0" borderId="36" xfId="0" applyFont="1" applyFill="1" applyBorder="1" applyAlignment="1" applyProtection="1">
      <alignment horizontal="center" vertical="center" wrapText="1"/>
      <protection hidden="1"/>
    </xf>
    <xf numFmtId="0" fontId="5" fillId="2" borderId="36" xfId="0" applyFont="1" applyFill="1" applyBorder="1" applyAlignment="1" applyProtection="1">
      <alignment vertical="center"/>
      <protection locked="0"/>
    </xf>
    <xf numFmtId="15" fontId="5" fillId="2" borderId="36" xfId="0" applyNumberFormat="1" applyFont="1" applyFill="1" applyBorder="1" applyAlignment="1" applyProtection="1">
      <alignment vertical="center"/>
      <protection locked="0"/>
    </xf>
    <xf numFmtId="0" fontId="5" fillId="0" borderId="36" xfId="0" applyFont="1" applyFill="1" applyBorder="1" applyAlignment="1" applyProtection="1">
      <alignment vertical="center"/>
      <protection locked="0"/>
    </xf>
    <xf numFmtId="15" fontId="5" fillId="0" borderId="36" xfId="0" applyNumberFormat="1" applyFont="1" applyFill="1" applyBorder="1" applyAlignment="1" applyProtection="1">
      <alignment vertical="center"/>
      <protection locked="0"/>
    </xf>
    <xf numFmtId="0" fontId="19" fillId="2" borderId="36" xfId="0" applyFont="1" applyFill="1" applyBorder="1" applyAlignment="1" applyProtection="1">
      <alignment horizontal="center" vertical="center"/>
      <protection locked="0"/>
    </xf>
    <xf numFmtId="0" fontId="19" fillId="2" borderId="36" xfId="0" applyFont="1" applyFill="1" applyBorder="1" applyAlignment="1" applyProtection="1">
      <alignment horizontal="center" vertical="center" wrapText="1"/>
      <protection locked="0"/>
    </xf>
    <xf numFmtId="0" fontId="19" fillId="2" borderId="36" xfId="0" applyFont="1" applyFill="1" applyBorder="1" applyAlignment="1" applyProtection="1">
      <alignment vertical="center" wrapText="1"/>
      <protection locked="0"/>
    </xf>
    <xf numFmtId="0" fontId="19" fillId="2" borderId="36" xfId="0" applyFont="1" applyFill="1" applyBorder="1" applyAlignment="1" applyProtection="1">
      <alignment vertical="center" wrapText="1"/>
      <protection locked="0"/>
    </xf>
    <xf numFmtId="0" fontId="20" fillId="3" borderId="36" xfId="0" applyFont="1" applyFill="1" applyBorder="1" applyAlignment="1" applyProtection="1">
      <alignment vertical="center" wrapText="1"/>
      <protection locked="0"/>
    </xf>
    <xf numFmtId="0" fontId="19" fillId="2" borderId="36" xfId="0" applyFont="1" applyFill="1" applyBorder="1" applyAlignment="1" applyProtection="1">
      <alignment vertical="center" wrapText="1"/>
      <protection locked="0"/>
    </xf>
    <xf numFmtId="0" fontId="20" fillId="0" borderId="36" xfId="0" applyFont="1" applyBorder="1" applyAlignment="1" applyProtection="1">
      <alignment horizontal="center" vertical="center" wrapText="1"/>
      <protection hidden="1"/>
    </xf>
    <xf numFmtId="0" fontId="19" fillId="2" borderId="36" xfId="0" applyFont="1" applyFill="1" applyBorder="1" applyAlignment="1" applyProtection="1">
      <alignment vertical="center" wrapText="1"/>
      <protection locked="0"/>
    </xf>
    <xf numFmtId="0" fontId="19" fillId="2" borderId="36" xfId="0" applyFont="1" applyFill="1" applyBorder="1" applyAlignment="1" applyProtection="1">
      <alignment vertical="center"/>
      <protection locked="0"/>
    </xf>
    <xf numFmtId="15" fontId="19" fillId="2" borderId="36" xfId="0" applyNumberFormat="1" applyFont="1" applyFill="1" applyBorder="1" applyAlignment="1" applyProtection="1">
      <alignment vertical="center"/>
      <protection locked="0"/>
    </xf>
    <xf numFmtId="0" fontId="20" fillId="0" borderId="36" xfId="0" applyFont="1" applyBorder="1" applyAlignment="1" applyProtection="1">
      <alignment vertical="center" wrapText="1"/>
      <protection locked="0"/>
    </xf>
    <xf numFmtId="0" fontId="23" fillId="0" borderId="36" xfId="0" applyFont="1" applyBorder="1" applyAlignment="1" applyProtection="1">
      <alignment vertical="center" wrapText="1"/>
      <protection locked="0"/>
    </xf>
    <xf numFmtId="1" fontId="20" fillId="2" borderId="36" xfId="1" applyNumberFormat="1" applyFont="1" applyFill="1" applyBorder="1" applyAlignment="1" applyProtection="1">
      <alignment vertical="top" wrapText="1"/>
      <protection locked="0"/>
    </xf>
    <xf numFmtId="0" fontId="19" fillId="2" borderId="36" xfId="0" applyFont="1" applyFill="1" applyBorder="1" applyAlignment="1" applyProtection="1">
      <alignment horizontal="center" vertical="center"/>
      <protection locked="0"/>
    </xf>
    <xf numFmtId="0" fontId="19" fillId="2" borderId="36" xfId="0" applyFont="1" applyFill="1" applyBorder="1" applyAlignment="1" applyProtection="1">
      <alignment horizontal="center" vertical="center" wrapText="1"/>
      <protection locked="0"/>
    </xf>
    <xf numFmtId="0" fontId="19" fillId="2" borderId="36" xfId="0" applyFont="1" applyFill="1" applyBorder="1" applyAlignment="1" applyProtection="1">
      <alignment vertical="center" wrapText="1"/>
      <protection locked="0"/>
    </xf>
    <xf numFmtId="0" fontId="19" fillId="28" borderId="38" xfId="0" applyFont="1" applyFill="1" applyBorder="1" applyAlignment="1">
      <alignment vertical="top" wrapText="1"/>
    </xf>
    <xf numFmtId="0" fontId="19" fillId="2" borderId="36" xfId="0" applyFont="1" applyFill="1" applyBorder="1" applyAlignment="1" applyProtection="1">
      <alignment vertical="center" wrapText="1"/>
      <protection locked="0"/>
    </xf>
    <xf numFmtId="0" fontId="20" fillId="3" borderId="36" xfId="0" applyFont="1" applyFill="1" applyBorder="1" applyAlignment="1" applyProtection="1">
      <alignment vertical="center" wrapText="1"/>
      <protection locked="0"/>
    </xf>
    <xf numFmtId="0" fontId="19" fillId="2" borderId="36" xfId="0" applyFont="1" applyFill="1" applyBorder="1" applyAlignment="1" applyProtection="1">
      <alignment vertical="center" wrapText="1"/>
      <protection locked="0"/>
    </xf>
    <xf numFmtId="0" fontId="20" fillId="0" borderId="36" xfId="0" applyFont="1" applyBorder="1" applyAlignment="1" applyProtection="1">
      <alignment horizontal="center" vertical="center" wrapText="1"/>
      <protection hidden="1"/>
    </xf>
    <xf numFmtId="0" fontId="20" fillId="0" borderId="36" xfId="0" applyFont="1" applyBorder="1" applyAlignment="1" applyProtection="1">
      <alignment horizontal="center" vertical="center" wrapText="1"/>
      <protection locked="0"/>
    </xf>
    <xf numFmtId="0" fontId="19" fillId="2" borderId="36" xfId="0" applyFont="1" applyFill="1" applyBorder="1" applyAlignment="1" applyProtection="1">
      <alignment vertical="center"/>
      <protection locked="0"/>
    </xf>
    <xf numFmtId="15" fontId="19" fillId="29" borderId="38" xfId="0" applyNumberFormat="1" applyFont="1" applyFill="1" applyBorder="1" applyAlignment="1">
      <alignment vertical="center"/>
    </xf>
    <xf numFmtId="0" fontId="19" fillId="29" borderId="38" xfId="0" applyFont="1" applyFill="1" applyBorder="1" applyAlignment="1">
      <alignment vertical="center" wrapText="1"/>
    </xf>
    <xf numFmtId="1" fontId="20" fillId="0" borderId="36" xfId="1" applyNumberFormat="1" applyFont="1" applyFill="1" applyBorder="1" applyAlignment="1" applyProtection="1">
      <alignment horizontal="center" vertical="center" wrapText="1"/>
      <protection locked="0"/>
    </xf>
    <xf numFmtId="1" fontId="20" fillId="0" borderId="36" xfId="1" applyNumberFormat="1" applyFont="1" applyFill="1" applyBorder="1" applyAlignment="1" applyProtection="1">
      <alignment vertical="top" wrapText="1"/>
      <protection locked="0"/>
    </xf>
    <xf numFmtId="0" fontId="23" fillId="2" borderId="36" xfId="0" applyFont="1" applyFill="1" applyBorder="1" applyAlignment="1" applyProtection="1">
      <alignment vertical="center" wrapText="1"/>
      <protection locked="0"/>
    </xf>
    <xf numFmtId="0" fontId="8" fillId="0" borderId="7" xfId="0" applyFont="1" applyBorder="1" applyAlignment="1" applyProtection="1">
      <alignment horizontal="center"/>
      <protection locked="0"/>
    </xf>
    <xf numFmtId="0" fontId="19" fillId="0" borderId="36" xfId="0" applyFont="1" applyFill="1" applyBorder="1" applyAlignment="1" applyProtection="1">
      <alignment horizontal="center" vertical="center"/>
      <protection locked="0"/>
    </xf>
    <xf numFmtId="0" fontId="23" fillId="0" borderId="36" xfId="0" applyFont="1" applyFill="1" applyBorder="1" applyAlignment="1" applyProtection="1">
      <alignment horizontal="center" vertical="center" wrapText="1"/>
      <protection locked="0"/>
    </xf>
    <xf numFmtId="0" fontId="20" fillId="0" borderId="36" xfId="0" applyFont="1" applyFill="1" applyBorder="1" applyAlignment="1" applyProtection="1">
      <alignment horizontal="center" vertical="center" wrapText="1"/>
      <protection locked="0"/>
    </xf>
    <xf numFmtId="0" fontId="19" fillId="0" borderId="36" xfId="0" applyFont="1" applyFill="1" applyBorder="1" applyAlignment="1" applyProtection="1">
      <alignment horizontal="center" vertical="center" wrapText="1"/>
      <protection locked="0"/>
    </xf>
    <xf numFmtId="0" fontId="19" fillId="0" borderId="36" xfId="0" applyFont="1" applyFill="1" applyBorder="1" applyAlignment="1" applyProtection="1">
      <alignment horizontal="center" vertical="center" wrapText="1"/>
      <protection hidden="1"/>
    </xf>
    <xf numFmtId="0" fontId="20" fillId="0" borderId="36" xfId="0" applyFont="1" applyFill="1" applyBorder="1" applyAlignment="1" applyProtection="1">
      <alignment horizontal="center" vertical="center" wrapText="1"/>
      <protection hidden="1"/>
    </xf>
    <xf numFmtId="0" fontId="19" fillId="0" borderId="36" xfId="0" applyFont="1" applyFill="1" applyBorder="1" applyAlignment="1" applyProtection="1">
      <alignment horizontal="center" vertical="center" wrapText="1"/>
      <protection locked="0" hidden="1"/>
    </xf>
    <xf numFmtId="14" fontId="19" fillId="0" borderId="36" xfId="0" applyNumberFormat="1" applyFont="1" applyFill="1" applyBorder="1" applyAlignment="1" applyProtection="1">
      <alignment horizontal="center" vertical="center"/>
      <protection locked="0"/>
    </xf>
    <xf numFmtId="0" fontId="8" fillId="0" borderId="0" xfId="0" applyFont="1" applyFill="1" applyBorder="1" applyProtection="1">
      <protection locked="0"/>
    </xf>
    <xf numFmtId="0" fontId="5" fillId="0" borderId="24" xfId="0" applyFont="1" applyFill="1" applyBorder="1" applyProtection="1">
      <protection locked="0"/>
    </xf>
    <xf numFmtId="0" fontId="5" fillId="0" borderId="1" xfId="0" applyFont="1" applyFill="1" applyBorder="1" applyProtection="1">
      <protection locked="0"/>
    </xf>
    <xf numFmtId="0" fontId="19" fillId="0" borderId="39" xfId="0" applyFont="1" applyFill="1" applyBorder="1" applyAlignment="1">
      <alignment horizontal="center" vertical="center" wrapText="1"/>
    </xf>
    <xf numFmtId="0" fontId="19" fillId="0" borderId="40" xfId="0" applyFont="1" applyFill="1" applyBorder="1" applyAlignment="1">
      <alignment horizontal="center" vertical="center" wrapText="1"/>
    </xf>
    <xf numFmtId="0" fontId="5" fillId="0" borderId="0" xfId="0" applyFont="1" applyFill="1" applyProtection="1">
      <protection locked="0"/>
    </xf>
    <xf numFmtId="0" fontId="19" fillId="0" borderId="36" xfId="0" applyFont="1" applyFill="1" applyBorder="1" applyAlignment="1" applyProtection="1">
      <alignment vertical="center"/>
      <protection locked="0"/>
    </xf>
    <xf numFmtId="0" fontId="2" fillId="0" borderId="0" xfId="0" applyFont="1" applyAlignment="1" applyProtection="1">
      <alignment horizontal="center" vertical="center"/>
      <protection locked="0"/>
    </xf>
    <xf numFmtId="164" fontId="28" fillId="8" borderId="36" xfId="0" applyNumberFormat="1" applyFont="1" applyFill="1" applyBorder="1" applyAlignment="1" applyProtection="1">
      <alignment horizontal="center" vertical="center" wrapText="1"/>
      <protection locked="0"/>
    </xf>
    <xf numFmtId="15" fontId="19" fillId="2" borderId="36" xfId="0" applyNumberFormat="1" applyFont="1" applyFill="1" applyBorder="1" applyAlignment="1" applyProtection="1">
      <alignment horizontal="center" vertical="center" wrapText="1"/>
      <protection locked="0"/>
    </xf>
    <xf numFmtId="0" fontId="8" fillId="3" borderId="0" xfId="0" applyFont="1" applyFill="1" applyAlignment="1" applyProtection="1">
      <alignment horizontal="center" wrapText="1"/>
      <protection locked="0"/>
    </xf>
    <xf numFmtId="0" fontId="5" fillId="0" borderId="0" xfId="0" applyFont="1" applyAlignment="1" applyProtection="1">
      <alignment horizontal="center"/>
      <protection locked="0"/>
    </xf>
    <xf numFmtId="15" fontId="19" fillId="2" borderId="36" xfId="0" applyNumberFormat="1" applyFont="1" applyFill="1" applyBorder="1" applyAlignment="1" applyProtection="1">
      <alignment vertical="center" wrapText="1"/>
      <protection locked="0"/>
    </xf>
    <xf numFmtId="0" fontId="12" fillId="30" borderId="36" xfId="2" applyFont="1" applyFill="1" applyBorder="1" applyAlignment="1" applyProtection="1">
      <alignment horizontal="center" vertical="center" wrapText="1"/>
      <protection locked="0"/>
    </xf>
    <xf numFmtId="0" fontId="22" fillId="30" borderId="36" xfId="0" applyFont="1" applyFill="1" applyBorder="1" applyAlignment="1" applyProtection="1">
      <alignment horizontal="center" vertical="center" wrapText="1"/>
      <protection locked="0"/>
    </xf>
    <xf numFmtId="0" fontId="9" fillId="0" borderId="0" xfId="0" applyFont="1" applyAlignment="1" applyProtection="1">
      <alignment horizontal="center"/>
      <protection locked="0"/>
    </xf>
    <xf numFmtId="1" fontId="20" fillId="2" borderId="36" xfId="1" applyNumberFormat="1" applyFont="1" applyFill="1" applyBorder="1" applyAlignment="1" applyProtection="1">
      <alignment horizontal="center" vertical="top" wrapText="1"/>
      <protection locked="0"/>
    </xf>
    <xf numFmtId="0" fontId="19" fillId="2" borderId="36" xfId="0" applyFont="1" applyFill="1" applyBorder="1" applyAlignment="1" applyProtection="1">
      <alignment horizontal="center" vertical="top"/>
      <protection locked="0"/>
    </xf>
    <xf numFmtId="0" fontId="19" fillId="2" borderId="36" xfId="0" applyFont="1" applyFill="1" applyBorder="1" applyAlignment="1" applyProtection="1">
      <alignment horizontal="center" vertical="top" wrapText="1"/>
      <protection locked="0"/>
    </xf>
    <xf numFmtId="0" fontId="0" fillId="0" borderId="0" xfId="0" applyAlignment="1" applyProtection="1">
      <alignment horizontal="center"/>
      <protection locked="0"/>
    </xf>
    <xf numFmtId="0" fontId="8" fillId="0" borderId="0" xfId="0" applyFont="1" applyAlignment="1" applyProtection="1">
      <alignment horizontal="center" vertical="center"/>
      <protection locked="0"/>
    </xf>
    <xf numFmtId="1" fontId="29" fillId="8" borderId="36" xfId="1" applyNumberFormat="1" applyFont="1" applyFill="1" applyBorder="1" applyAlignment="1" applyProtection="1">
      <alignment horizontal="center" vertical="center" wrapText="1"/>
      <protection locked="0"/>
    </xf>
    <xf numFmtId="1" fontId="4" fillId="2" borderId="36" xfId="1" applyNumberFormat="1" applyFont="1" applyFill="1" applyBorder="1" applyAlignment="1" applyProtection="1">
      <alignment horizontal="center" vertical="center" wrapText="1"/>
      <protection locked="0"/>
    </xf>
    <xf numFmtId="1" fontId="4" fillId="0" borderId="36" xfId="1" applyNumberFormat="1" applyFont="1" applyFill="1" applyBorder="1" applyAlignment="1" applyProtection="1">
      <alignment horizontal="center" vertical="center" wrapText="1"/>
      <protection locked="0"/>
    </xf>
    <xf numFmtId="0" fontId="4" fillId="3" borderId="0" xfId="0" applyFont="1" applyFill="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9"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8" fillId="3" borderId="0" xfId="0" applyFont="1" applyFill="1" applyAlignment="1" applyProtection="1">
      <alignment horizontal="center" vertical="center"/>
      <protection locked="0"/>
    </xf>
    <xf numFmtId="0" fontId="8" fillId="0" borderId="12" xfId="0" applyFont="1" applyBorder="1" applyAlignment="1" applyProtection="1">
      <alignment horizontal="center"/>
      <protection locked="0"/>
    </xf>
    <xf numFmtId="0" fontId="8" fillId="0" borderId="17" xfId="0" applyFont="1" applyBorder="1" applyAlignment="1" applyProtection="1">
      <alignment horizontal="center"/>
      <protection locked="0"/>
    </xf>
    <xf numFmtId="0" fontId="8" fillId="0" borderId="13" xfId="0" applyFont="1" applyBorder="1" applyAlignment="1" applyProtection="1">
      <alignment horizontal="center"/>
      <protection locked="0"/>
    </xf>
    <xf numFmtId="0" fontId="8" fillId="0" borderId="14" xfId="0" applyFont="1" applyBorder="1" applyAlignment="1" applyProtection="1">
      <alignment horizontal="center"/>
      <protection locked="0"/>
    </xf>
    <xf numFmtId="0" fontId="8" fillId="0" borderId="0" xfId="0" applyFont="1" applyBorder="1" applyAlignment="1" applyProtection="1">
      <alignment horizontal="center"/>
      <protection locked="0"/>
    </xf>
    <xf numFmtId="0" fontId="8" fillId="0" borderId="15" xfId="0" applyFont="1" applyBorder="1" applyAlignment="1" applyProtection="1">
      <alignment horizontal="center"/>
      <protection locked="0"/>
    </xf>
    <xf numFmtId="0" fontId="8" fillId="0" borderId="16" xfId="0" applyFont="1" applyBorder="1" applyAlignment="1" applyProtection="1">
      <alignment horizontal="center"/>
      <protection locked="0"/>
    </xf>
    <xf numFmtId="0" fontId="8" fillId="0" borderId="4" xfId="0" applyFont="1" applyBorder="1" applyAlignment="1" applyProtection="1">
      <alignment horizontal="center"/>
      <protection locked="0"/>
    </xf>
    <xf numFmtId="0" fontId="8" fillId="0" borderId="22" xfId="0" applyFont="1" applyBorder="1" applyAlignment="1" applyProtection="1">
      <alignment horizontal="center"/>
      <protection locked="0"/>
    </xf>
    <xf numFmtId="0" fontId="22" fillId="30" borderId="36" xfId="0" applyFont="1" applyFill="1" applyBorder="1" applyAlignment="1" applyProtection="1">
      <alignment horizontal="center" vertical="center"/>
      <protection locked="0"/>
    </xf>
    <xf numFmtId="0" fontId="12" fillId="30" borderId="36" xfId="0" applyFont="1" applyFill="1" applyBorder="1" applyAlignment="1" applyProtection="1">
      <alignment horizontal="center" vertical="center" wrapText="1"/>
      <protection locked="0"/>
    </xf>
    <xf numFmtId="0" fontId="10" fillId="0" borderId="9" xfId="0"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0" fontId="10" fillId="0" borderId="5" xfId="0" applyFont="1" applyBorder="1" applyAlignment="1" applyProtection="1">
      <alignment horizontal="left" vertical="center" wrapText="1"/>
      <protection locked="0"/>
    </xf>
    <xf numFmtId="0" fontId="8" fillId="0" borderId="0" xfId="0" applyFont="1" applyProtection="1">
      <protection locked="0"/>
    </xf>
    <xf numFmtId="0" fontId="8" fillId="3" borderId="0" xfId="0" applyFont="1" applyFill="1" applyAlignment="1" applyProtection="1">
      <alignment vertical="top"/>
      <protection locked="0"/>
    </xf>
    <xf numFmtId="0" fontId="10" fillId="3" borderId="11" xfId="0" applyFont="1" applyFill="1" applyBorder="1" applyAlignment="1" applyProtection="1">
      <alignment horizontal="left" vertical="center" wrapText="1"/>
      <protection locked="0"/>
    </xf>
    <xf numFmtId="0" fontId="10" fillId="3" borderId="7" xfId="0" applyFont="1" applyFill="1" applyBorder="1" applyAlignment="1" applyProtection="1">
      <alignment horizontal="left" vertical="center" wrapText="1"/>
      <protection locked="0"/>
    </xf>
    <xf numFmtId="0" fontId="10" fillId="3" borderId="8" xfId="0" applyFont="1" applyFill="1" applyBorder="1" applyAlignment="1" applyProtection="1">
      <alignment horizontal="left" vertical="center" wrapText="1"/>
      <protection locked="0"/>
    </xf>
    <xf numFmtId="0" fontId="3" fillId="0" borderId="9"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8" fillId="0" borderId="9" xfId="0" applyFont="1" applyBorder="1" applyAlignment="1" applyProtection="1">
      <alignment horizontal="center"/>
      <protection locked="0"/>
    </xf>
    <xf numFmtId="0" fontId="8" fillId="0" borderId="3" xfId="0" applyFont="1" applyBorder="1" applyAlignment="1" applyProtection="1">
      <alignment horizontal="center"/>
      <protection locked="0"/>
    </xf>
    <xf numFmtId="0" fontId="8" fillId="0" borderId="5" xfId="0" applyFont="1" applyBorder="1" applyAlignment="1" applyProtection="1">
      <alignment horizontal="center"/>
      <protection locked="0"/>
    </xf>
    <xf numFmtId="0" fontId="8" fillId="0" borderId="10" xfId="0" applyFont="1" applyBorder="1" applyAlignment="1" applyProtection="1">
      <alignment horizontal="center"/>
      <protection locked="0"/>
    </xf>
    <xf numFmtId="0" fontId="8" fillId="0" borderId="2" xfId="0" applyFont="1" applyBorder="1" applyAlignment="1" applyProtection="1">
      <alignment horizontal="center"/>
      <protection locked="0"/>
    </xf>
    <xf numFmtId="0" fontId="8" fillId="0" borderId="6" xfId="0" applyFont="1" applyBorder="1" applyAlignment="1" applyProtection="1">
      <alignment horizontal="center"/>
      <protection locked="0"/>
    </xf>
    <xf numFmtId="0" fontId="6" fillId="4" borderId="19" xfId="0" applyFont="1" applyFill="1" applyBorder="1" applyAlignment="1" applyProtection="1">
      <alignment horizontal="center" vertical="center"/>
      <protection locked="0"/>
    </xf>
    <xf numFmtId="0" fontId="6" fillId="4" borderId="18" xfId="0" applyFont="1" applyFill="1" applyBorder="1" applyAlignment="1" applyProtection="1">
      <alignment horizontal="center" vertical="center"/>
      <protection locked="0"/>
    </xf>
    <xf numFmtId="0" fontId="6" fillId="4" borderId="20" xfId="0" applyFont="1" applyFill="1" applyBorder="1" applyAlignment="1" applyProtection="1">
      <alignment horizontal="center" vertical="center"/>
      <protection locked="0"/>
    </xf>
    <xf numFmtId="0" fontId="21" fillId="21" borderId="36" xfId="0" applyFont="1" applyFill="1" applyBorder="1" applyAlignment="1" applyProtection="1">
      <alignment horizontal="center" vertical="center" wrapText="1"/>
      <protection locked="0"/>
    </xf>
    <xf numFmtId="0" fontId="8" fillId="0" borderId="25" xfId="0" applyFont="1" applyBorder="1" applyAlignment="1" applyProtection="1">
      <alignment horizontal="center"/>
      <protection locked="0"/>
    </xf>
    <xf numFmtId="0" fontId="10" fillId="0" borderId="19" xfId="0" applyFont="1" applyBorder="1" applyAlignment="1" applyProtection="1">
      <alignment horizontal="left" vertical="center" wrapText="1"/>
      <protection locked="0"/>
    </xf>
    <xf numFmtId="0" fontId="10" fillId="0" borderId="18" xfId="0" applyFont="1" applyBorder="1" applyAlignment="1" applyProtection="1">
      <alignment horizontal="left" vertical="center" wrapText="1"/>
      <protection locked="0"/>
    </xf>
    <xf numFmtId="0" fontId="10" fillId="0" borderId="20" xfId="0" applyFont="1" applyBorder="1" applyAlignment="1" applyProtection="1">
      <alignment horizontal="left" vertical="center" wrapText="1"/>
      <protection locked="0"/>
    </xf>
    <xf numFmtId="0" fontId="6" fillId="0" borderId="12"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8" fillId="0" borderId="0" xfId="0" applyFont="1" applyAlignment="1" applyProtection="1">
      <alignment vertical="center"/>
      <protection locked="0"/>
    </xf>
    <xf numFmtId="0" fontId="8" fillId="0" borderId="0" xfId="0" applyFont="1" applyBorder="1" applyAlignment="1" applyProtection="1">
      <alignment vertical="center"/>
      <protection locked="0"/>
    </xf>
    <xf numFmtId="0" fontId="10" fillId="0" borderId="0" xfId="0" applyFont="1" applyFill="1" applyAlignment="1" applyProtection="1">
      <alignment vertical="center"/>
      <protection locked="0"/>
    </xf>
    <xf numFmtId="0" fontId="8" fillId="3" borderId="0" xfId="0" applyFont="1" applyFill="1" applyProtection="1">
      <protection locked="0"/>
    </xf>
    <xf numFmtId="0" fontId="3" fillId="0" borderId="11"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8" fillId="0" borderId="11" xfId="0" applyFont="1" applyBorder="1" applyAlignment="1" applyProtection="1">
      <alignment horizontal="center"/>
      <protection locked="0"/>
    </xf>
    <xf numFmtId="0" fontId="8" fillId="0" borderId="7" xfId="0" applyFont="1" applyBorder="1" applyAlignment="1" applyProtection="1">
      <alignment horizontal="center"/>
      <protection locked="0"/>
    </xf>
    <xf numFmtId="0" fontId="8" fillId="0" borderId="8" xfId="0" applyFont="1" applyBorder="1" applyAlignment="1" applyProtection="1">
      <alignment horizontal="center"/>
      <protection locked="0"/>
    </xf>
    <xf numFmtId="0" fontId="8" fillId="0" borderId="27" xfId="0" applyFont="1" applyBorder="1" applyAlignment="1" applyProtection="1">
      <alignment horizontal="center"/>
      <protection locked="0"/>
    </xf>
    <xf numFmtId="0" fontId="14" fillId="7" borderId="33" xfId="4" applyFont="1" applyFill="1" applyBorder="1" applyAlignment="1">
      <alignment horizontal="center" vertical="center"/>
    </xf>
    <xf numFmtId="0" fontId="16" fillId="0" borderId="1" xfId="4" applyFont="1" applyBorder="1" applyAlignment="1">
      <alignment horizontal="center" vertical="center"/>
    </xf>
    <xf numFmtId="0" fontId="16" fillId="0" borderId="1" xfId="4" applyFont="1" applyBorder="1" applyAlignment="1">
      <alignment horizontal="center" vertical="center" wrapText="1"/>
    </xf>
    <xf numFmtId="0" fontId="18" fillId="0" borderId="21" xfId="4" applyFont="1" applyBorder="1" applyAlignment="1">
      <alignment horizontal="center" vertical="center"/>
    </xf>
    <xf numFmtId="0" fontId="18" fillId="0" borderId="21" xfId="4" applyFont="1" applyBorder="1" applyAlignment="1">
      <alignment horizontal="center" vertical="center" wrapText="1"/>
    </xf>
    <xf numFmtId="0" fontId="14" fillId="7" borderId="33" xfId="3" applyFont="1" applyFill="1" applyBorder="1" applyAlignment="1" applyProtection="1">
      <alignment horizontal="center" vertical="center" wrapText="1"/>
    </xf>
    <xf numFmtId="0" fontId="14" fillId="7" borderId="1" xfId="3" applyFont="1" applyFill="1" applyBorder="1" applyAlignment="1" applyProtection="1">
      <alignment horizontal="center" vertical="center" wrapText="1"/>
    </xf>
  </cellXfs>
  <cellStyles count="6">
    <cellStyle name="Énfasis6" xfId="2" builtinId="49"/>
    <cellStyle name="Normal" xfId="0" builtinId="0"/>
    <cellStyle name="Normal 2" xfId="4"/>
    <cellStyle name="Normal 3" xfId="5"/>
    <cellStyle name="Porcentaje 2" xfId="1"/>
    <cellStyle name="Texto explicativo 2" xfId="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7C80"/>
      <color rgb="FF66FF33"/>
      <color rgb="FF66FFFF"/>
      <color rgb="FFFF66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50800</xdr:colOff>
      <xdr:row>1</xdr:row>
      <xdr:rowOff>118533</xdr:rowOff>
    </xdr:from>
    <xdr:to>
      <xdr:col>2</xdr:col>
      <xdr:colOff>881592</xdr:colOff>
      <xdr:row>4</xdr:row>
      <xdr:rowOff>100541</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355600" y="313266"/>
          <a:ext cx="885825" cy="9810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tricia/Downloads/20222100463333_0000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user/documents/scrd%202022/activos%20de%20informaci&#242;n/fase%20i/20222400161573%20matriz%20inventario%20activos%20de%20informaci&#243;n%202022%20vf%20direccion%20de%20economia%20estudios%20y%20politica%2025-04-2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User/Documents/SCRD%202022/Activos%20de%20Informaci&#242;n/Fase%20II/20227000212313%20Matriz%20de%20activos%20de%20Inf.%20Corporativa%20Final.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user/documents/scrd%202022/activos%20de%20informaci&#242;n/fase%20ii/20227300216533%20matriz%20inventario%20activos%20informaci&#243;n%202022%20th%20%20final%2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user/documents/scrd%202022/activos%20de%20informaci&#242;n/fase%20ii/20227200212553%20matriz%20de%20activos%20de%20inf.%20financiera%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documents/scrd%202022/activos%20de%20informaci&#242;n/fase%20iv/20221100349193%20matriz%20de%20activos%20de%20inf.%20juridica%20fi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er/documents/scrd%202022/activos%20de%20informaci&#242;n/fase%20iv/20221200349003%20matriz%20de%20activos%20de%20inf.%20comunicaciones%20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user/documents/scrd%202022/activos%20de%20informaci&#242;n/fase%20iv/20221700349113%20%20matriz%20de%20activos%20de%20inf.%20planeaci&#243;n%20fina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User/Downloads/MATRIZ%20INVENTARIO%20ACTIVOS%20DE%20INFORMACI&#211;N%202022%20OT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User/Documents/SCRD%202022/Activos%20de%20Informaci&#242;n/Fase%20IV/20222300349943%20Matriz%20de%20Activos%20de%20Inf.%20Personas%20Juridicas%20Final.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user/documents/scrd%202022/activos%20de%20informaci&#242;n/fase%20i/20221000162773%20%20matriz%20inventario%20activos%20de%20informaci&#243;n%202022%20vf%20-%20despach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user/documents/scrd%202022/activos%20de%20informaci&#242;n/fase%20i/20221500160723%20matriz%20inventario%20activos%20de%20informaci&#243;n%202022%20vf%20-%20ocid.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user/documents/scrd%202022/activos%20de%20informaci&#242;n/fase%20i/20222200160503%20%20matriz%20inventario%20activos%20de%20informaci&#243;n%202022%20vf%20direcci&#243;n%20fomen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Tipologías"/>
    </sheetNames>
    <sheetDataSet>
      <sheetData sheetId="0"/>
      <sheetData sheetId="1">
        <row r="3">
          <cell r="B3" t="str">
            <v>1) INFORMACIÓN PÚBLICA</v>
          </cell>
          <cell r="C3" t="str">
            <v>BAJO</v>
          </cell>
          <cell r="D3" t="str">
            <v>N/A</v>
          </cell>
          <cell r="E3" t="str">
            <v>INFORMACIÓN PÚBLICA</v>
          </cell>
          <cell r="F3" t="str">
            <v>N/A</v>
          </cell>
          <cell r="G3" t="str">
            <v>N/A</v>
          </cell>
          <cell r="H3" t="str">
            <v>N/A</v>
          </cell>
        </row>
        <row r="4">
          <cell r="B4" t="str">
            <v>2) DATOS PERSONALES</v>
          </cell>
          <cell r="C4" t="str">
            <v>ALTO</v>
          </cell>
          <cell r="D4" t="str">
            <v>LEY 1712, ARTÍCULO 18 LITERAL A "EL DERECHO DE TODA PERSONA A LA INTIMIDAD."</v>
          </cell>
          <cell r="E4" t="str">
            <v>INFORMACIÓN PÚBLICA CLASIFICADA</v>
          </cell>
          <cell r="F4"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cell r="G4" t="str">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ell>
          <cell r="H4" t="str">
            <v>LEY ESTATUTARIA 1266 DE 2008 ARTICULO 3
G) DATO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PRESENTE LEY.
H) DATO PRIVADO. ES EL DATO QUE POR SU NATURALEZA ÍNTIMA O RESERVADA SÓLO ES RELEVANTE PARA EL TITULAR.</v>
          </cell>
        </row>
        <row r="5">
          <cell r="B5" t="str">
            <v>3) AFECTACIÓN A LA VIDA, LA SALUD O LA SEGURIDAD DE UNA PERSONA</v>
          </cell>
          <cell r="C5" t="str">
            <v>ALTO</v>
          </cell>
          <cell r="D5" t="str">
            <v>LEY 1712, ARTÍCULO 18 LITERAL B "EL DERECHO DE TODA PERSONA A LA VIDA, LA SALUD O LA SEGURIDAD."</v>
          </cell>
          <cell r="E5" t="str">
            <v>INFORMACIÓN PÚBLICA CLASIFICADA</v>
          </cell>
          <cell r="F5" t="str">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ell>
          <cell r="G5" t="str">
            <v>LEY 1712 DE 2014</v>
          </cell>
          <cell r="H5">
            <v>0</v>
          </cell>
        </row>
        <row r="6">
          <cell r="B6" t="str">
            <v>4) SECRETOS COMERCIALES, INDUSTRIALES Y PROFESIONALES</v>
          </cell>
          <cell r="C6" t="str">
            <v>ALTO</v>
          </cell>
          <cell r="D6" t="str">
            <v>LEY 1712, ARTÍCULO 18 LITERAL C "LOS SECRETOS COMERCIALES, INDUSTRIALES Y PROFESIONALES, ASÍ COMO LOS ESTIPULADOS EN EL PARÁGRAFO DEL ARTÍCULO 77 DE LA LEY 1474 DE 2011."</v>
          </cell>
          <cell r="E6" t="str">
            <v>INFORMACIÓN PÚBLICA CLASIFICADA</v>
          </cell>
          <cell r="F6" t="str">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ell>
          <cell r="G6" t="str">
            <v>LEY 1712 DE 2014</v>
          </cell>
          <cell r="H6">
            <v>0</v>
          </cell>
        </row>
        <row r="7">
          <cell r="B7" t="str">
            <v>5) LA DEFENSA Y SEGURIDAD NACIONAL</v>
          </cell>
          <cell r="C7" t="str">
            <v>ALTO</v>
          </cell>
          <cell r="D7" t="str">
            <v>LEY 1712 ARTÍCULO 19 LITERAL A "LA DEFENSA Y SEGURIDAD NACIONAL."</v>
          </cell>
          <cell r="E7" t="str">
            <v>INFORMACIÓN PÚBLICA RESERVADA</v>
          </cell>
          <cell r="F7" t="str">
            <v>LEY 1755 DE 2015 ARTÍCULO  24. INFORMACIONES Y DOCUMENTOS RESERVADOS. SOLO TENDRÁN CARÁCTER RESERVADO LAS INFORMACIONES Y DOCUMENTOS EXPRESAMENTE SOMETIDOS A RESERVA POR LA CONSTITUCIÓN POLÍTICA O LA LEY, Y EN ESPECIAL:
1. LOS RELACIONADOS CON LA DEFENSA O SEGURIDAD NACIONALES.</v>
          </cell>
          <cell r="G7" t="str">
            <v>LEY 1712 DE 2014</v>
          </cell>
          <cell r="H7">
            <v>0</v>
          </cell>
        </row>
        <row r="8">
          <cell r="B8" t="str">
            <v>6) LA SEGURIDAD PÚBLICA</v>
          </cell>
          <cell r="C8" t="str">
            <v>ALTO</v>
          </cell>
          <cell r="D8" t="str">
            <v>LEY 1712 ARTÍCULO 19 LITERAL B "LA SEGURIDAD PÚBLICA."</v>
          </cell>
          <cell r="E8" t="str">
            <v>INFORMACIÓN PÚBLICA RESERVADA</v>
          </cell>
          <cell r="F8" t="str">
            <v>LEY 1712 ARTÍCULO 19 LITERAL B "LA SEGURIDAD PÚBLICA."</v>
          </cell>
          <cell r="G8" t="str">
            <v>LEY 1712 DE 2014</v>
          </cell>
          <cell r="H8">
            <v>0</v>
          </cell>
        </row>
        <row r="9">
          <cell r="B9" t="str">
            <v>7) LAS RELACIONES INTERNACIONALES</v>
          </cell>
          <cell r="C9" t="str">
            <v>ALTO</v>
          </cell>
          <cell r="D9" t="str">
            <v>LEY 1712 ARTÍCULO 19 LITERAL C "LAS RELACIONES INTERNACIONALES."</v>
          </cell>
          <cell r="E9" t="str">
            <v>INFORMACIÓN PÚBLICA RESERVADA</v>
          </cell>
          <cell r="F9" t="str">
            <v>LEY 1755 ARTÍCULO 24 LITERAL 2: TENDRÁN CARÁCTER RESERVADO LAS INFORMACIONES Y DOCUMENTOS EXPRESAMENTE SOMETIDOS A RESERVA POR LA CONSTITUCIÓN POLÍTICA Y EN ESPECIAL LAS INSTRUCCIONES EN MATERIA DIPLOMÁTICA</v>
          </cell>
          <cell r="G9" t="str">
            <v>LEY 1712 DE 2014</v>
          </cell>
          <cell r="H9">
            <v>0</v>
          </cell>
        </row>
        <row r="10">
          <cell r="B10" t="str">
            <v>8) LA PREVENCIÓN, INVESTIGACIÓN Y PERSECUCIÓN DE LOS DELITOS Y LAS FALTAS DISCIPLINARIAS</v>
          </cell>
          <cell r="C10" t="str">
            <v>ALTO</v>
          </cell>
          <cell r="D10" t="str">
            <v>LEY 1712 ARTÍCULO 19 LITERAL D "LA PREVENCIÓN, INVESTIGACIÓN Y PERSECUCIÓN DE LOS DELITOS Y LAS FALTAS DISCIPLINARIAS, MIENTRAS QUE NO SE HAGA EFECTIVA LA MEDIDA DE ASEGURAMIENTO O SE FORMULE PLIEGO DE CARGOS, SEGÚN EL CASO."</v>
          </cell>
          <cell r="E10" t="str">
            <v>INFORMACIÓN PÚBLICA RESERVADA</v>
          </cell>
          <cell r="F10" t="str">
            <v>LEY 734 DE 2002 (CDU),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v>
          </cell>
          <cell r="G10" t="str">
            <v>LEY 1712 DE 2014</v>
          </cell>
          <cell r="H10">
            <v>0</v>
          </cell>
        </row>
        <row r="11">
          <cell r="B11" t="str">
            <v>9) EL DEBIDO PROCESO Y LA IGUALDAD DE LAS PARTES EN LOS PROCESOS JUDICIALES</v>
          </cell>
          <cell r="C11" t="str">
            <v>ALTO</v>
          </cell>
          <cell r="D11" t="str">
            <v>LEY 1712 ARTÍCULO 19 LITERAL E "EL DEBIDO PROCESO Y LA IGUALDAD DE LAS PARTES EN LOS PROCESOS JUDICIALES."</v>
          </cell>
          <cell r="E11" t="str">
            <v>INFORMACIÓN PÚBLICA RESERVADA</v>
          </cell>
          <cell r="F11" t="str">
            <v>LEY 1564 DE 2012 ARTÍCULO 3 / LEY 1437 DE 2011 ARTÍCULO 3 NUMERAL 8
LEY 1564 ARTÍCULO 3: LAS ACTUACIONES SE CUMPLIRÁN EN FORMA ORAL, PÚBLICA Y EN AUDIENCIAS, SALVO LAS QUE EXPRESAMENTE SE AUTORICE REALIZAR POR ESCRITO O ESTÉN AMPARADAS POR RESERVA.</v>
          </cell>
          <cell r="G11" t="str">
            <v>LEY 1712 DE 2014</v>
          </cell>
          <cell r="H11">
            <v>0</v>
          </cell>
        </row>
        <row r="12">
          <cell r="B12" t="str">
            <v>10) LA ADMINISTRACIÓN EFECTIVA DE LA JUSTICIA</v>
          </cell>
          <cell r="C12" t="str">
            <v>ALTO</v>
          </cell>
          <cell r="D12" t="str">
            <v>LEY 1712 ARTÍCULO 19 LITERAL F "LA ADMINISTRACIÓN EFECTIVA DE LA JUSTICIA."</v>
          </cell>
          <cell r="E12" t="str">
            <v>INFORMACIÓN PÚBLICA RESERVADA</v>
          </cell>
          <cell r="F12" t="str">
            <v>LEY 734 DE 2002,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 EN EL PROCEDIMIENTO ESPECIAL ANTE EL PROCURADOR GENERAL DE LA NACIÓN Y EN EL PROCEDIMIENTO VERBAL, HASTA LA DECISIÓN DE CITAR A AUDIENCIA.</v>
          </cell>
          <cell r="G12" t="str">
            <v>LEY 1712 DE 2014</v>
          </cell>
          <cell r="H12">
            <v>0</v>
          </cell>
        </row>
        <row r="13">
          <cell r="B13" t="str">
            <v>11) LOS DERECHOS DE LA INFANCIA Y LA ADOLESCENCIA</v>
          </cell>
          <cell r="C13" t="str">
            <v>ALTO</v>
          </cell>
          <cell r="D13" t="str">
            <v>LEY 1712 ARTÍCULO 19 LITERAL G "LOS DERECHOS DE LA INFANCIA Y LA ADOLESCENCIA."</v>
          </cell>
          <cell r="E13" t="str">
            <v>INFORMACIÓN PÚBLICA RESERVADA</v>
          </cell>
          <cell r="F13" t="str">
            <v>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v>
          </cell>
          <cell r="G13" t="str">
            <v>LEY 1712 DE 2014</v>
          </cell>
          <cell r="H13">
            <v>0</v>
          </cell>
        </row>
        <row r="14">
          <cell r="B14" t="str">
            <v>12) LA ESTABILIDAD MACROECONÓMICA Y FINANCIERA DEL PAÍS</v>
          </cell>
          <cell r="C14" t="str">
            <v>ALTO</v>
          </cell>
          <cell r="D14" t="str">
            <v>LEY 1712 ARTÍCULO 19 LITERAL H "LA ESTABILIDAD MACROECONÓMICA Y FINANCIERA DEL PAÍS."</v>
          </cell>
          <cell r="E14" t="str">
            <v>INFORMACIÓN PÚBLICA RESERVADA</v>
          </cell>
          <cell r="F14" t="str">
            <v xml:space="preserve">LEY 1755 ARTÍCULO 24 LITERAL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ell>
          <cell r="G14" t="str">
            <v>LEY 1712 DE 2014</v>
          </cell>
          <cell r="H14">
            <v>0</v>
          </cell>
        </row>
        <row r="15">
          <cell r="B15" t="str">
            <v>13) LA SALUD PÚBLICA</v>
          </cell>
          <cell r="C15" t="str">
            <v>ALTO</v>
          </cell>
          <cell r="D15" t="str">
            <v>LEY 1712 ARTÍCULO 19 LITERAL I "LA SALUD PÚBLICA."</v>
          </cell>
          <cell r="E15" t="str">
            <v>INFORMACIÓN PÚBLICA RESERVADA</v>
          </cell>
          <cell r="F15" t="str">
            <v>LEY 1712 ARTÍCULO 19 LITERAL I "LA SALUD PÚBLICA."</v>
          </cell>
          <cell r="G15" t="str">
            <v>LEY 1712 DE 2014</v>
          </cell>
          <cell r="H15">
            <v>0</v>
          </cell>
        </row>
        <row r="16">
          <cell r="B16" t="str">
            <v>14) OPINIONES O PUNTOS DE VISTA QUE FORMAN PARTE DEL PROCESO DELIBERATIVO DE LOS SERVIDORES PÚBLICOS</v>
          </cell>
          <cell r="C16" t="str">
            <v>ALTO</v>
          </cell>
          <cell r="D16" t="str">
            <v>LEY 1712 ARTÍCULO 19 PARÁGRAFO "SE EXCEPTÚAN TAMBIÉN LOS DOCUMENTOS QUE CONTENGAN LAS OPINIONES O PUNTOS DE VISTA QUE FORMEN PARTE DEL PROCESO DELIBERATIVO DE LOS SERVIDORES PÚBLICOS."</v>
          </cell>
          <cell r="E16" t="str">
            <v>INFORMACIÓN PÚBLICA RESERVADA</v>
          </cell>
          <cell r="F16" t="str">
            <v>LEY 1712 ARTÍCULO 19 PARÁGRAFO: SE EXCEPTÚAN TAMBIÉN LOS DOCUMENTOS QUE CONTENGAN LAS OPINIONES O PUNTOS DE VISTA QUE FORMEN PARTE DEL PROCESO DELIBERATIVO DE LOS SERVIDORES PÚBLICOS</v>
          </cell>
          <cell r="G16" t="str">
            <v>LEY 1712 DE 2014</v>
          </cell>
          <cell r="H16">
            <v>0</v>
          </cell>
        </row>
        <row r="17">
          <cell r="B17" t="str">
            <v>15) PROTECCIÓN POR UNA NORMA LEGAL O CONSTITUCIONAL DE UN TEMA DIFERENTE A LOS ENUNCIADOS ANTERIORMENTE</v>
          </cell>
          <cell r="C17" t="str">
            <v>ALTO</v>
          </cell>
          <cell r="D17" t="str">
            <v>OTRA NORMA LEGAL O CONSTITUCIONAL</v>
          </cell>
          <cell r="E17" t="str">
            <v>REVISAR CON JURÍDICA</v>
          </cell>
          <cell r="F17" t="str">
            <v>REVISAR CON JURÍDICA</v>
          </cell>
          <cell r="G17" t="str">
            <v>LEY 1712 DE 2014</v>
          </cell>
          <cell r="H17">
            <v>0</v>
          </cell>
        </row>
        <row r="21">
          <cell r="A21" t="str">
            <v>1) PÚBLICO EN GENERAL</v>
          </cell>
          <cell r="B21" t="str">
            <v>PÚBLICA</v>
          </cell>
          <cell r="C21" t="str">
            <v>BAJO</v>
          </cell>
        </row>
        <row r="22">
          <cell r="A22" t="str">
            <v>2) INTERNO DE LA ENTIDAD</v>
          </cell>
          <cell r="B22" t="str">
            <v>GENERAL (uso interno)</v>
          </cell>
          <cell r="C22" t="str">
            <v>MEDIO</v>
          </cell>
        </row>
        <row r="23">
          <cell r="A23" t="str">
            <v>3) PROCESOS</v>
          </cell>
          <cell r="B23" t="str">
            <v>CLASIFICADA</v>
          </cell>
          <cell r="C23" t="str">
            <v>ALTO</v>
          </cell>
        </row>
        <row r="24">
          <cell r="A24" t="str">
            <v>4) ALTA DIRECCIÓN</v>
          </cell>
          <cell r="B24" t="str">
            <v>RESERVADA</v>
          </cell>
          <cell r="C24" t="str">
            <v>ALTO</v>
          </cell>
        </row>
        <row r="29">
          <cell r="A29" t="str">
            <v>1) INSIGNIFICANTE</v>
          </cell>
          <cell r="B29">
            <v>1</v>
          </cell>
          <cell r="C29" t="str">
            <v>BAJO</v>
          </cell>
        </row>
        <row r="30">
          <cell r="A30" t="str">
            <v>2) MENOR</v>
          </cell>
          <cell r="B30">
            <v>2</v>
          </cell>
          <cell r="C30" t="str">
            <v>BAJO</v>
          </cell>
        </row>
        <row r="31">
          <cell r="A31" t="str">
            <v>3) MODERADO</v>
          </cell>
          <cell r="B31">
            <v>3</v>
          </cell>
          <cell r="C31" t="str">
            <v>MEDIO</v>
          </cell>
        </row>
        <row r="32">
          <cell r="A32" t="str">
            <v>4) MAYOR</v>
          </cell>
          <cell r="B32">
            <v>4</v>
          </cell>
          <cell r="C32" t="str">
            <v>ALTO</v>
          </cell>
        </row>
        <row r="33">
          <cell r="A33" t="str">
            <v>5) CATASTRÓFICO</v>
          </cell>
          <cell r="B33">
            <v>5</v>
          </cell>
          <cell r="C33" t="str">
            <v>ALTO</v>
          </cell>
        </row>
        <row r="38">
          <cell r="A38" t="str">
            <v>1) NO APLICA / NO ES RELEVANTE</v>
          </cell>
          <cell r="B38">
            <v>0</v>
          </cell>
        </row>
        <row r="39">
          <cell r="A39" t="str">
            <v>2) ES CRÍTICO PARA LAS OPERACIONES INTERNAS</v>
          </cell>
          <cell r="B39">
            <v>0.5</v>
          </cell>
        </row>
        <row r="40">
          <cell r="A40" t="str">
            <v>3) PODRÍA AFECTAR LA TOMA DE DECISIONES</v>
          </cell>
          <cell r="B40">
            <v>1</v>
          </cell>
        </row>
        <row r="41">
          <cell r="A41" t="str">
            <v>4) ES CRÍTICO PARA EL SERVICIO HACIA TERCEROS</v>
          </cell>
          <cell r="B41">
            <v>1.5</v>
          </cell>
        </row>
        <row r="42">
          <cell r="A42" t="str">
            <v>5) PUEDE GENERAR INCUMPLIMIENTOS LEGALES Y REGLAMENTARIOS</v>
          </cell>
          <cell r="B42">
            <v>2</v>
          </cell>
        </row>
        <row r="46">
          <cell r="A46" t="str">
            <v>1) 4 HORAS</v>
          </cell>
          <cell r="B46">
            <v>2.5</v>
          </cell>
        </row>
        <row r="47">
          <cell r="A47" t="str">
            <v>2) 8 HORAS</v>
          </cell>
          <cell r="B47">
            <v>2.25</v>
          </cell>
        </row>
        <row r="48">
          <cell r="A48" t="str">
            <v>3) 24 HORAS</v>
          </cell>
          <cell r="B48">
            <v>2</v>
          </cell>
        </row>
        <row r="49">
          <cell r="A49" t="str">
            <v>4) 48 HORAS</v>
          </cell>
          <cell r="B49">
            <v>1.5</v>
          </cell>
        </row>
        <row r="50">
          <cell r="A50" t="str">
            <v>5) 7 DÍAS</v>
          </cell>
          <cell r="B50">
            <v>1.25</v>
          </cell>
        </row>
        <row r="51">
          <cell r="A51" t="str">
            <v>6) 14 DÍAS</v>
          </cell>
          <cell r="B51">
            <v>1</v>
          </cell>
        </row>
        <row r="52">
          <cell r="A52" t="str">
            <v>7) 30 DÍAS</v>
          </cell>
          <cell r="B52">
            <v>0.5</v>
          </cell>
        </row>
        <row r="53">
          <cell r="A53" t="str">
            <v>8) &gt;30 DÍAS</v>
          </cell>
          <cell r="B53">
            <v>0.25</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Tipologías"/>
    </sheetNames>
    <sheetDataSet>
      <sheetData sheetId="0"/>
      <sheetData sheetId="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Tipologías"/>
    </sheetNames>
    <sheetDataSet>
      <sheetData sheetId="0"/>
      <sheetData sheetId="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Tipologías"/>
    </sheetNames>
    <sheetDataSet>
      <sheetData sheetId="0"/>
      <sheetData sheetId="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Tipologías"/>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Tipologías"/>
    </sheetNames>
    <sheetDataSet>
      <sheetData sheetId="0"/>
      <sheetData sheetId="1">
        <row r="3">
          <cell r="B3" t="str">
            <v>1) INFORMACIÓN PÚBLICA</v>
          </cell>
          <cell r="C3" t="str">
            <v>BAJO</v>
          </cell>
          <cell r="D3" t="str">
            <v>N/A</v>
          </cell>
          <cell r="E3" t="str">
            <v>INFORMACIÓN PÚBLICA</v>
          </cell>
          <cell r="F3" t="str">
            <v>N/A</v>
          </cell>
          <cell r="G3" t="str">
            <v>N/A</v>
          </cell>
          <cell r="H3" t="str">
            <v>N/A</v>
          </cell>
        </row>
        <row r="4">
          <cell r="B4" t="str">
            <v>2) DATOS PERSONALES</v>
          </cell>
          <cell r="C4" t="str">
            <v>ALTO</v>
          </cell>
          <cell r="D4" t="str">
            <v>LEY 1712, ARTÍCULO 18 LITERAL A "EL DERECHO DE TODA PERSONA A LA INTIMIDAD."</v>
          </cell>
          <cell r="E4" t="str">
            <v>INFORMACIÓN PÚBLICA CLASIFICADA</v>
          </cell>
          <cell r="F4"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cell r="G4" t="str">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ell>
          <cell r="H4" t="str">
            <v>LEY ESTATUTARIA 1266 DE 2008 ARTICULO 3
G) DATO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PRESENTE LEY.
H) DATO PRIVADO. ES EL DATO QUE POR SU NATURALEZA ÍNTIMA O RESERVADA SÓLO ES RELEVANTE PARA EL TITULAR.</v>
          </cell>
        </row>
        <row r="5">
          <cell r="B5" t="str">
            <v>3) AFECTACIÓN A LA VIDA, LA SALUD O LA SEGURIDAD DE UNA PERSONA</v>
          </cell>
          <cell r="C5" t="str">
            <v>ALTO</v>
          </cell>
          <cell r="D5" t="str">
            <v>LEY 1712, ARTÍCULO 18 LITERAL B "EL DERECHO DE TODA PERSONA A LA VIDA, LA SALUD O LA SEGURIDAD."</v>
          </cell>
          <cell r="E5" t="str">
            <v>INFORMACIÓN PÚBLICA CLASIFICADA</v>
          </cell>
          <cell r="F5" t="str">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ell>
          <cell r="G5" t="str">
            <v>LEY 1712 DE 2014</v>
          </cell>
          <cell r="H5"/>
        </row>
        <row r="6">
          <cell r="B6" t="str">
            <v>4) SECRETOS COMERCIALES, INDUSTRIALES Y PROFESIONALES</v>
          </cell>
          <cell r="C6" t="str">
            <v>ALTO</v>
          </cell>
          <cell r="D6" t="str">
            <v>LEY 1712, ARTÍCULO 18 LITERAL C "LOS SECRETOS COMERCIALES, INDUSTRIALES Y PROFESIONALES, ASÍ COMO LOS ESTIPULADOS EN EL PARÁGRAFO DEL ARTÍCULO 77 DE LA LEY 1474 DE 2011."</v>
          </cell>
          <cell r="E6" t="str">
            <v>INFORMACIÓN PÚBLICA CLASIFICADA</v>
          </cell>
          <cell r="F6" t="str">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ell>
          <cell r="G6" t="str">
            <v>LEY 1712 DE 2014</v>
          </cell>
          <cell r="H6"/>
        </row>
        <row r="7">
          <cell r="B7" t="str">
            <v>5) LA DEFENSA Y SEGURIDAD NACIONAL</v>
          </cell>
          <cell r="C7" t="str">
            <v>ALTO</v>
          </cell>
          <cell r="D7" t="str">
            <v>LEY 1712 ARTÍCULO 19 LITERAL A "LA DEFENSA Y SEGURIDAD NACIONAL."</v>
          </cell>
          <cell r="E7" t="str">
            <v>INFORMACIÓN PÚBLICA RESERVADA</v>
          </cell>
          <cell r="F7" t="str">
            <v>LEY 1755 DE 2015 ARTÍCULO  24. INFORMACIONES Y DOCUMENTOS RESERVADOS. SOLO TENDRÁN CARÁCTER RESERVADO LAS INFORMACIONES Y DOCUMENTOS EXPRESAMENTE SOMETIDOS A RESERVA POR LA CONSTITUCIÓN POLÍTICA O LA LEY, Y EN ESPECIAL:
1. LOS RELACIONADOS CON LA DEFENSA O SEGURIDAD NACIONALES.</v>
          </cell>
          <cell r="G7" t="str">
            <v>LEY 1712 DE 2014</v>
          </cell>
          <cell r="H7"/>
        </row>
        <row r="8">
          <cell r="B8" t="str">
            <v>6) LA SEGURIDAD PÚBLICA</v>
          </cell>
          <cell r="C8" t="str">
            <v>ALTO</v>
          </cell>
          <cell r="D8" t="str">
            <v>LEY 1712 ARTÍCULO 19 LITERAL B "LA SEGURIDAD PÚBLICA."</v>
          </cell>
          <cell r="E8" t="str">
            <v>INFORMACIÓN PÚBLICA RESERVADA</v>
          </cell>
          <cell r="F8" t="str">
            <v>LEY 1712 ARTÍCULO 19 LITERAL B "LA SEGURIDAD PÚBLICA."</v>
          </cell>
          <cell r="G8" t="str">
            <v>LEY 1712 DE 2014</v>
          </cell>
          <cell r="H8"/>
        </row>
        <row r="9">
          <cell r="B9" t="str">
            <v>7) LAS RELACIONES INTERNACIONALES</v>
          </cell>
          <cell r="C9" t="str">
            <v>ALTO</v>
          </cell>
          <cell r="D9" t="str">
            <v>LEY 1712 ARTÍCULO 19 LITERAL C "LAS RELACIONES INTERNACIONALES."</v>
          </cell>
          <cell r="E9" t="str">
            <v>INFORMACIÓN PÚBLICA RESERVADA</v>
          </cell>
          <cell r="F9" t="str">
            <v>LEY 1755 ARTÍCULO 24 LITERAL 2: TENDRÁN CARÁCTER RESERVADO LAS INFORMACIONES Y DOCUMENTOS EXPRESAMENTE SOMETIDOS A RESERVA POR LA CONSTITUCIÓN POLÍTICA Y EN ESPECIAL LAS INSTRUCCIONES EN MATERIA DIPLOMÁTICA</v>
          </cell>
          <cell r="G9" t="str">
            <v>LEY 1712 DE 2014</v>
          </cell>
          <cell r="H9"/>
        </row>
        <row r="10">
          <cell r="B10" t="str">
            <v>8) LA PREVENCIÓN, INVESTIGACIÓN Y PERSECUCIÓN DE LOS DELITOS Y LAS FALTAS DISCIPLINARIAS</v>
          </cell>
          <cell r="C10" t="str">
            <v>ALTO</v>
          </cell>
          <cell r="D10" t="str">
            <v>LEY 1712 ARTÍCULO 19 LITERAL D "LA PREVENCIÓN, INVESTIGACIÓN Y PERSECUCIÓN DE LOS DELITOS Y LAS FALTAS DISCIPLINARIAS, MIENTRAS QUE NO SE HAGA EFECTIVA LA MEDIDA DE ASEGURAMIENTO O SE FORMULE PLIEGO DE CARGOS, SEGÚN EL CASO."</v>
          </cell>
          <cell r="E10" t="str">
            <v>INFORMACIÓN PÚBLICA RESERVADA</v>
          </cell>
          <cell r="F10" t="str">
            <v>LEY 734 DE 2002 (CDU),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v>
          </cell>
          <cell r="G10" t="str">
            <v>LEY 1712 DE 2014</v>
          </cell>
          <cell r="H10"/>
        </row>
        <row r="11">
          <cell r="B11" t="str">
            <v>9) EL DEBIDO PROCESO Y LA IGUALDAD DE LAS PARTES EN LOS PROCESOS JUDICIALES</v>
          </cell>
          <cell r="C11" t="str">
            <v>ALTO</v>
          </cell>
          <cell r="D11" t="str">
            <v>LEY 1712 ARTÍCULO 19 LITERAL E "EL DEBIDO PROCESO Y LA IGUALDAD DE LAS PARTES EN LOS PROCESOS JUDICIALES."</v>
          </cell>
          <cell r="E11" t="str">
            <v>INFORMACIÓN PÚBLICA RESERVADA</v>
          </cell>
          <cell r="F11" t="str">
            <v>LEY 1564 DE 2012 ARTÍCULO 3 / LEY 1437 DE 2011 ARTÍCULO 3 NUMERAL 8
LEY 1564 ARTÍCULO 3: LAS ACTUACIONES SE CUMPLIRÁN EN FORMA ORAL, PÚBLICA Y EN AUDIENCIAS, SALVO LAS QUE EXPRESAMENTE SE AUTORICE REALIZAR POR ESCRITO O ESTÉN AMPARADAS POR RESERVA.</v>
          </cell>
          <cell r="G11" t="str">
            <v>LEY 1712 DE 2014</v>
          </cell>
          <cell r="H11"/>
        </row>
        <row r="12">
          <cell r="B12" t="str">
            <v>10) LA ADMINISTRACIÓN EFECTIVA DE LA JUSTICIA</v>
          </cell>
          <cell r="C12" t="str">
            <v>ALTO</v>
          </cell>
          <cell r="D12" t="str">
            <v>LEY 1712 ARTÍCULO 19 LITERAL F "LA ADMINISTRACIÓN EFECTIVA DE LA JUSTICIA."</v>
          </cell>
          <cell r="E12" t="str">
            <v>INFORMACIÓN PÚBLICA RESERVADA</v>
          </cell>
          <cell r="F12" t="str">
            <v>LEY 734 DE 2002,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 EN EL PROCEDIMIENTO ESPECIAL ANTE EL PROCURADOR GENERAL DE LA NACIÓN Y EN EL PROCEDIMIENTO VERBAL, HASTA LA DECISIÓN DE CITAR A AUDIENCIA.</v>
          </cell>
          <cell r="G12" t="str">
            <v>LEY 1712 DE 2014</v>
          </cell>
          <cell r="H12"/>
        </row>
        <row r="13">
          <cell r="B13" t="str">
            <v>11) LOS DERECHOS DE LA INFANCIA Y LA ADOLESCENCIA</v>
          </cell>
          <cell r="C13" t="str">
            <v>ALTO</v>
          </cell>
          <cell r="D13" t="str">
            <v>LEY 1712 ARTÍCULO 19 LITERAL G "LOS DERECHOS DE LA INFANCIA Y LA ADOLESCENCIA."</v>
          </cell>
          <cell r="E13" t="str">
            <v>INFORMACIÓN PÚBLICA RESERVADA</v>
          </cell>
          <cell r="F13" t="str">
            <v>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v>
          </cell>
          <cell r="G13" t="str">
            <v>LEY 1712 DE 2014</v>
          </cell>
          <cell r="H13"/>
        </row>
        <row r="14">
          <cell r="B14" t="str">
            <v>12) LA ESTABILIDAD MACROECONÓMICA Y FINANCIERA DEL PAÍS</v>
          </cell>
          <cell r="C14" t="str">
            <v>ALTO</v>
          </cell>
          <cell r="D14" t="str">
            <v>LEY 1712 ARTÍCULO 19 LITERAL H "LA ESTABILIDAD MACROECONÓMICA Y FINANCIERA DEL PAÍS."</v>
          </cell>
          <cell r="E14" t="str">
            <v>INFORMACIÓN PÚBLICA RESERVADA</v>
          </cell>
          <cell r="F14" t="str">
            <v xml:space="preserve">LEY 1755 ARTÍCULO 24 LITERAL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ell>
          <cell r="G14" t="str">
            <v>LEY 1712 DE 2014</v>
          </cell>
          <cell r="H14"/>
        </row>
        <row r="15">
          <cell r="B15" t="str">
            <v>13) LA SALUD PÚBLICA</v>
          </cell>
          <cell r="C15" t="str">
            <v>ALTO</v>
          </cell>
          <cell r="D15" t="str">
            <v>LEY 1712 ARTÍCULO 19 LITERAL I "LA SALUD PÚBLICA."</v>
          </cell>
          <cell r="E15" t="str">
            <v>INFORMACIÓN PÚBLICA RESERVADA</v>
          </cell>
          <cell r="F15" t="str">
            <v>LEY 1712 ARTÍCULO 19 LITERAL I "LA SALUD PÚBLICA."</v>
          </cell>
          <cell r="G15" t="str">
            <v>LEY 1712 DE 2014</v>
          </cell>
          <cell r="H15"/>
        </row>
        <row r="16">
          <cell r="B16" t="str">
            <v>14) OPINIONES O PUNTOS DE VISTA QUE FORMAN PARTE DEL PROCESO DELIBERATIVO DE LOS SERVIDORES PÚBLICOS</v>
          </cell>
          <cell r="C16" t="str">
            <v>ALTO</v>
          </cell>
          <cell r="D16" t="str">
            <v>LEY 1712 ARTÍCULO 19 PARÁGRAFO "SE EXCEPTÚAN TAMBIÉN LOS DOCUMENTOS QUE CONTENGAN LAS OPINIONES O PUNTOS DE VISTA QUE FORMEN PARTE DEL PROCESO DELIBERATIVO DE LOS SERVIDORES PÚBLICOS."</v>
          </cell>
          <cell r="E16" t="str">
            <v>INFORMACIÓN PÚBLICA RESERVADA</v>
          </cell>
          <cell r="F16" t="str">
            <v>LEY 1712 ARTÍCULO 19 PARÁGRAFO: SE EXCEPTÚAN TAMBIÉN LOS DOCUMENTOS QUE CONTENGAN LAS OPINIONES O PUNTOS DE VISTA QUE FORMEN PARTE DEL PROCESO DELIBERATIVO DE LOS SERVIDORES PÚBLICOS</v>
          </cell>
          <cell r="G16" t="str">
            <v>LEY 1712 DE 2014</v>
          </cell>
          <cell r="H16"/>
        </row>
        <row r="17">
          <cell r="B17" t="str">
            <v>15) PROTECCIÓN POR UNA NORMA LEGAL O CONSTITUCIONAL DE UN TEMA DIFERENTE A LOS ENUNCIADOS ANTERIORMENTE</v>
          </cell>
          <cell r="C17" t="str">
            <v>ALTO</v>
          </cell>
          <cell r="D17" t="str">
            <v>OTRA NORMA LEGAL O CONSTITUCIONAL</v>
          </cell>
          <cell r="E17" t="str">
            <v>REVISAR CON JURÍDICA</v>
          </cell>
          <cell r="F17" t="str">
            <v>REVISAR CON JURÍDICA</v>
          </cell>
          <cell r="G17" t="str">
            <v>LEY 1712 DE 2014</v>
          </cell>
          <cell r="H17"/>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Tipologías"/>
    </sheetNames>
    <sheetDataSet>
      <sheetData sheetId="0"/>
      <sheetData sheetId="1">
        <row r="3">
          <cell r="B3" t="str">
            <v>1) INFORMACIÓN PÚBLICA</v>
          </cell>
          <cell r="C3" t="str">
            <v>BAJO</v>
          </cell>
          <cell r="D3" t="str">
            <v>N/A</v>
          </cell>
          <cell r="E3" t="str">
            <v>INFORMACIÓN PÚBLICA</v>
          </cell>
          <cell r="F3" t="str">
            <v>N/A</v>
          </cell>
          <cell r="G3" t="str">
            <v>N/A</v>
          </cell>
          <cell r="H3" t="str">
            <v>N/A</v>
          </cell>
        </row>
        <row r="4">
          <cell r="B4" t="str">
            <v>2) DATOS PERSONALES</v>
          </cell>
          <cell r="C4" t="str">
            <v>ALTO</v>
          </cell>
          <cell r="D4" t="str">
            <v>LEY 1712, ARTÍCULO 18 LITERAL A "EL DERECHO DE TODA PERSONA A LA INTIMIDAD."</v>
          </cell>
          <cell r="E4" t="str">
            <v>INFORMACIÓN PÚBLICA CLASIFICADA</v>
          </cell>
          <cell r="F4"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cell r="G4" t="str">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ell>
          <cell r="H4" t="str">
            <v>LEY ESTATUTARIA 1266 DE 2008 ARTICULO 3
G) DATO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PRESENTE LEY.
H) DATO PRIVADO. ES EL DATO QUE POR SU NATURALEZA ÍNTIMA O RESERVADA SÓLO ES RELEVANTE PARA EL TITULAR.</v>
          </cell>
        </row>
        <row r="5">
          <cell r="B5" t="str">
            <v>3) AFECTACIÓN A LA VIDA, LA SALUD O LA SEGURIDAD DE UNA PERSONA</v>
          </cell>
          <cell r="C5" t="str">
            <v>ALTO</v>
          </cell>
          <cell r="D5" t="str">
            <v>LEY 1712, ARTÍCULO 18 LITERAL B "EL DERECHO DE TODA PERSONA A LA VIDA, LA SALUD O LA SEGURIDAD."</v>
          </cell>
          <cell r="E5" t="str">
            <v>INFORMACIÓN PÚBLICA CLASIFICADA</v>
          </cell>
          <cell r="F5" t="str">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ell>
          <cell r="G5" t="str">
            <v>LEY 1712 DE 2014</v>
          </cell>
          <cell r="H5"/>
        </row>
        <row r="6">
          <cell r="B6" t="str">
            <v>4) SECRETOS COMERCIALES, INDUSTRIALES Y PROFESIONALES</v>
          </cell>
          <cell r="C6" t="str">
            <v>ALTO</v>
          </cell>
          <cell r="D6" t="str">
            <v>LEY 1712, ARTÍCULO 18 LITERAL C "LOS SECRETOS COMERCIALES, INDUSTRIALES Y PROFESIONALES, ASÍ COMO LOS ESTIPULADOS EN EL PARÁGRAFO DEL ARTÍCULO 77 DE LA LEY 1474 DE 2011."</v>
          </cell>
          <cell r="E6" t="str">
            <v>INFORMACIÓN PÚBLICA CLASIFICADA</v>
          </cell>
          <cell r="F6" t="str">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ell>
          <cell r="G6" t="str">
            <v>LEY 1712 DE 2014</v>
          </cell>
          <cell r="H6"/>
        </row>
        <row r="7">
          <cell r="B7" t="str">
            <v>5) LA DEFENSA Y SEGURIDAD NACIONAL</v>
          </cell>
          <cell r="C7" t="str">
            <v>ALTO</v>
          </cell>
          <cell r="D7" t="str">
            <v>LEY 1712 ARTÍCULO 19 LITERAL A "LA DEFENSA Y SEGURIDAD NACIONAL."</v>
          </cell>
          <cell r="E7" t="str">
            <v>INFORMACIÓN PÚBLICA RESERVADA</v>
          </cell>
          <cell r="F7" t="str">
            <v>LEY 1755 DE 2015 ARTÍCULO  24. INFORMACIONES Y DOCUMENTOS RESERVADOS. SOLO TENDRÁN CARÁCTER RESERVADO LAS INFORMACIONES Y DOCUMENTOS EXPRESAMENTE SOMETIDOS A RESERVA POR LA CONSTITUCIÓN POLÍTICA O LA LEY, Y EN ESPECIAL:
1. LOS RELACIONADOS CON LA DEFENSA O SEGURIDAD NACIONALES.</v>
          </cell>
          <cell r="G7" t="str">
            <v>LEY 1712 DE 2014</v>
          </cell>
          <cell r="H7"/>
        </row>
        <row r="8">
          <cell r="B8" t="str">
            <v>6) LA SEGURIDAD PÚBLICA</v>
          </cell>
          <cell r="C8" t="str">
            <v>ALTO</v>
          </cell>
          <cell r="D8" t="str">
            <v>LEY 1712 ARTÍCULO 19 LITERAL B "LA SEGURIDAD PÚBLICA."</v>
          </cell>
          <cell r="E8" t="str">
            <v>INFORMACIÓN PÚBLICA RESERVADA</v>
          </cell>
          <cell r="F8" t="str">
            <v>LEY 1712 ARTÍCULO 19 LITERAL B "LA SEGURIDAD PÚBLICA."</v>
          </cell>
          <cell r="G8" t="str">
            <v>LEY 1712 DE 2014</v>
          </cell>
          <cell r="H8"/>
        </row>
        <row r="9">
          <cell r="B9" t="str">
            <v>7) LAS RELACIONES INTERNACIONALES</v>
          </cell>
          <cell r="C9" t="str">
            <v>ALTO</v>
          </cell>
          <cell r="D9" t="str">
            <v>LEY 1712 ARTÍCULO 19 LITERAL C "LAS RELACIONES INTERNACIONALES."</v>
          </cell>
          <cell r="E9" t="str">
            <v>INFORMACIÓN PÚBLICA RESERVADA</v>
          </cell>
          <cell r="F9" t="str">
            <v>LEY 1755 ARTÍCULO 24 LITERAL 2: TENDRÁN CARÁCTER RESERVADO LAS INFORMACIONES Y DOCUMENTOS EXPRESAMENTE SOMETIDOS A RESERVA POR LA CONSTITUCIÓN POLÍTICA Y EN ESPECIAL LAS INSTRUCCIONES EN MATERIA DIPLOMÁTICA</v>
          </cell>
          <cell r="G9" t="str">
            <v>LEY 1712 DE 2014</v>
          </cell>
          <cell r="H9"/>
        </row>
        <row r="10">
          <cell r="B10" t="str">
            <v>8) LA PREVENCIÓN, INVESTIGACIÓN Y PERSECUCIÓN DE LOS DELITOS Y LAS FALTAS DISCIPLINARIAS</v>
          </cell>
          <cell r="C10" t="str">
            <v>ALTO</v>
          </cell>
          <cell r="D10" t="str">
            <v>LEY 1712 ARTÍCULO 19 LITERAL D "LA PREVENCIÓN, INVESTIGACIÓN Y PERSECUCIÓN DE LOS DELITOS Y LAS FALTAS DISCIPLINARIAS, MIENTRAS QUE NO SE HAGA EFECTIVA LA MEDIDA DE ASEGURAMIENTO O SE FORMULE PLIEGO DE CARGOS, SEGÚN EL CASO."</v>
          </cell>
          <cell r="E10" t="str">
            <v>INFORMACIÓN PÚBLICA RESERVADA</v>
          </cell>
          <cell r="F10" t="str">
            <v>LEY 734 DE 2002 (CDU),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v>
          </cell>
          <cell r="G10" t="str">
            <v>LEY 1712 DE 2014</v>
          </cell>
          <cell r="H10"/>
        </row>
        <row r="11">
          <cell r="B11" t="str">
            <v>9) EL DEBIDO PROCESO Y LA IGUALDAD DE LAS PARTES EN LOS PROCESOS JUDICIALES</v>
          </cell>
          <cell r="C11" t="str">
            <v>ALTO</v>
          </cell>
          <cell r="D11" t="str">
            <v>LEY 1712 ARTÍCULO 19 LITERAL E "EL DEBIDO PROCESO Y LA IGUALDAD DE LAS PARTES EN LOS PROCESOS JUDICIALES."</v>
          </cell>
          <cell r="E11" t="str">
            <v>INFORMACIÓN PÚBLICA RESERVADA</v>
          </cell>
          <cell r="F11" t="str">
            <v>LEY 1564 DE 2012 ARTÍCULO 3 / LEY 1437 DE 2011 ARTÍCULO 3 NUMERAL 8
LEY 1564 ARTÍCULO 3: LAS ACTUACIONES SE CUMPLIRÁN EN FORMA ORAL, PÚBLICA Y EN AUDIENCIAS, SALVO LAS QUE EXPRESAMENTE SE AUTORICE REALIZAR POR ESCRITO O ESTÉN AMPARADAS POR RESERVA.</v>
          </cell>
          <cell r="G11" t="str">
            <v>LEY 1712 DE 2014</v>
          </cell>
          <cell r="H11"/>
        </row>
        <row r="12">
          <cell r="B12" t="str">
            <v>10) LA ADMINISTRACIÓN EFECTIVA DE LA JUSTICIA</v>
          </cell>
          <cell r="C12" t="str">
            <v>ALTO</v>
          </cell>
          <cell r="D12" t="str">
            <v>LEY 1712 ARTÍCULO 19 LITERAL F "LA ADMINISTRACIÓN EFECTIVA DE LA JUSTICIA."</v>
          </cell>
          <cell r="E12" t="str">
            <v>INFORMACIÓN PÚBLICA RESERVADA</v>
          </cell>
          <cell r="F12" t="str">
            <v>LEY 734 DE 2002,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 EN EL PROCEDIMIENTO ESPECIAL ANTE EL PROCURADOR GENERAL DE LA NACIÓN Y EN EL PROCEDIMIENTO VERBAL, HASTA LA DECISIÓN DE CITAR A AUDIENCIA.</v>
          </cell>
          <cell r="G12" t="str">
            <v>LEY 1712 DE 2014</v>
          </cell>
          <cell r="H12"/>
        </row>
        <row r="13">
          <cell r="B13" t="str">
            <v>11) LOS DERECHOS DE LA INFANCIA Y LA ADOLESCENCIA</v>
          </cell>
          <cell r="C13" t="str">
            <v>ALTO</v>
          </cell>
          <cell r="D13" t="str">
            <v>LEY 1712 ARTÍCULO 19 LITERAL G "LOS DERECHOS DE LA INFANCIA Y LA ADOLESCENCIA."</v>
          </cell>
          <cell r="E13" t="str">
            <v>INFORMACIÓN PÚBLICA RESERVADA</v>
          </cell>
          <cell r="F13" t="str">
            <v>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v>
          </cell>
          <cell r="G13" t="str">
            <v>LEY 1712 DE 2014</v>
          </cell>
          <cell r="H13"/>
        </row>
        <row r="14">
          <cell r="B14" t="str">
            <v>12) LA ESTABILIDAD MACROECONÓMICA Y FINANCIERA DEL PAÍS</v>
          </cell>
          <cell r="C14" t="str">
            <v>ALTO</v>
          </cell>
          <cell r="D14" t="str">
            <v>LEY 1712 ARTÍCULO 19 LITERAL H "LA ESTABILIDAD MACROECONÓMICA Y FINANCIERA DEL PAÍS."</v>
          </cell>
          <cell r="E14" t="str">
            <v>INFORMACIÓN PÚBLICA RESERVADA</v>
          </cell>
          <cell r="F14" t="str">
            <v xml:space="preserve">LEY 1755 ARTÍCULO 24 LITERAL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ell>
          <cell r="G14" t="str">
            <v>LEY 1712 DE 2014</v>
          </cell>
          <cell r="H14"/>
        </row>
        <row r="15">
          <cell r="B15" t="str">
            <v>13) LA SALUD PÚBLICA</v>
          </cell>
          <cell r="C15" t="str">
            <v>ALTO</v>
          </cell>
          <cell r="D15" t="str">
            <v>LEY 1712 ARTÍCULO 19 LITERAL I "LA SALUD PÚBLICA."</v>
          </cell>
          <cell r="E15" t="str">
            <v>INFORMACIÓN PÚBLICA RESERVADA</v>
          </cell>
          <cell r="F15" t="str">
            <v>LEY 1712 ARTÍCULO 19 LITERAL I "LA SALUD PÚBLICA."</v>
          </cell>
          <cell r="G15" t="str">
            <v>LEY 1712 DE 2014</v>
          </cell>
          <cell r="H15"/>
        </row>
        <row r="16">
          <cell r="B16" t="str">
            <v>14) OPINIONES O PUNTOS DE VISTA QUE FORMAN PARTE DEL PROCESO DELIBERATIVO DE LOS SERVIDORES PÚBLICOS</v>
          </cell>
          <cell r="C16" t="str">
            <v>ALTO</v>
          </cell>
          <cell r="D16" t="str">
            <v>LEY 1712 ARTÍCULO 19 PARÁGRAFO "SE EXCEPTÚAN TAMBIÉN LOS DOCUMENTOS QUE CONTENGAN LAS OPINIONES O PUNTOS DE VISTA QUE FORMEN PARTE DEL PROCESO DELIBERATIVO DE LOS SERVIDORES PÚBLICOS."</v>
          </cell>
          <cell r="E16" t="str">
            <v>INFORMACIÓN PÚBLICA RESERVADA</v>
          </cell>
          <cell r="F16" t="str">
            <v>LEY 1712 ARTÍCULO 19 PARÁGRAFO: SE EXCEPTÚAN TAMBIÉN LOS DOCUMENTOS QUE CONTENGAN LAS OPINIONES O PUNTOS DE VISTA QUE FORMEN PARTE DEL PROCESO DELIBERATIVO DE LOS SERVIDORES PÚBLICOS</v>
          </cell>
          <cell r="G16" t="str">
            <v>LEY 1712 DE 2014</v>
          </cell>
          <cell r="H16"/>
        </row>
        <row r="17">
          <cell r="B17" t="str">
            <v>15) PROTECCIÓN POR UNA NORMA LEGAL O CONSTITUCIONAL DE UN TEMA DIFERENTE A LOS ENUNCIADOS ANTERIORMENTE</v>
          </cell>
          <cell r="C17" t="str">
            <v>ALTO</v>
          </cell>
          <cell r="D17" t="str">
            <v>OTRA NORMA LEGAL O CONSTITUCIONAL</v>
          </cell>
          <cell r="E17" t="str">
            <v>REVISAR CON JURÍDICA</v>
          </cell>
          <cell r="F17" t="str">
            <v>REVISAR CON JURÍDICA</v>
          </cell>
          <cell r="G17" t="str">
            <v>LEY 1712 DE 2014</v>
          </cell>
          <cell r="H17"/>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Tipologías"/>
    </sheetNames>
    <sheetDataSet>
      <sheetData sheetId="0"/>
      <sheetData sheetId="1">
        <row r="3">
          <cell r="B3" t="str">
            <v>1) INFORMACIÓN PÚBLICA</v>
          </cell>
          <cell r="C3" t="str">
            <v>BAJO</v>
          </cell>
          <cell r="D3" t="str">
            <v>N/A</v>
          </cell>
          <cell r="E3" t="str">
            <v>INFORMACIÓN PÚBLICA</v>
          </cell>
          <cell r="F3" t="str">
            <v>N/A</v>
          </cell>
          <cell r="G3" t="str">
            <v>N/A</v>
          </cell>
          <cell r="H3" t="str">
            <v>N/A</v>
          </cell>
        </row>
        <row r="4">
          <cell r="B4" t="str">
            <v>2) DATOS PERSONALES</v>
          </cell>
          <cell r="C4" t="str">
            <v>ALTO</v>
          </cell>
          <cell r="D4" t="str">
            <v>LEY 1712, ARTÍCULO 18 LITERAL A "EL DERECHO DE TODA PERSONA A LA INTIMIDAD."</v>
          </cell>
          <cell r="E4" t="str">
            <v>INFORMACIÓN PÚBLICA CLASIFICADA</v>
          </cell>
          <cell r="F4"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cell r="G4" t="str">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ell>
          <cell r="H4" t="str">
            <v>LEY ESTATUTARIA 1266 DE 2008 ARTICULO 3
G) DATO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PRESENTE LEY.
H) DATO PRIVADO. ES EL DATO QUE POR SU NATURALEZA ÍNTIMA O RESERVADA SÓLO ES RELEVANTE PARA EL TITULAR.</v>
          </cell>
        </row>
        <row r="5">
          <cell r="B5" t="str">
            <v>3) AFECTACIÓN A LA VIDA, LA SALUD O LA SEGURIDAD DE UNA PERSONA</v>
          </cell>
          <cell r="C5" t="str">
            <v>ALTO</v>
          </cell>
          <cell r="D5" t="str">
            <v>LEY 1712, ARTÍCULO 18 LITERAL B "EL DERECHO DE TODA PERSONA A LA VIDA, LA SALUD O LA SEGURIDAD."</v>
          </cell>
          <cell r="E5" t="str">
            <v>INFORMACIÓN PÚBLICA CLASIFICADA</v>
          </cell>
          <cell r="F5" t="str">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ell>
          <cell r="G5" t="str">
            <v>LEY 1712 DE 2014</v>
          </cell>
          <cell r="H5"/>
        </row>
        <row r="6">
          <cell r="B6" t="str">
            <v>4) SECRETOS COMERCIALES, INDUSTRIALES Y PROFESIONALES</v>
          </cell>
          <cell r="C6" t="str">
            <v>ALTO</v>
          </cell>
          <cell r="D6" t="str">
            <v>LEY 1712, ARTÍCULO 18 LITERAL C "LOS SECRETOS COMERCIALES, INDUSTRIALES Y PROFESIONALES, ASÍ COMO LOS ESTIPULADOS EN EL PARÁGRAFO DEL ARTÍCULO 77 DE LA LEY 1474 DE 2011."</v>
          </cell>
          <cell r="E6" t="str">
            <v>INFORMACIÓN PÚBLICA CLASIFICADA</v>
          </cell>
          <cell r="F6" t="str">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ell>
          <cell r="G6" t="str">
            <v>LEY 1712 DE 2014</v>
          </cell>
          <cell r="H6"/>
        </row>
        <row r="7">
          <cell r="B7" t="str">
            <v>5) LA DEFENSA Y SEGURIDAD NACIONAL</v>
          </cell>
          <cell r="C7" t="str">
            <v>ALTO</v>
          </cell>
          <cell r="D7" t="str">
            <v>LEY 1712 ARTÍCULO 19 LITERAL A "LA DEFENSA Y SEGURIDAD NACIONAL."</v>
          </cell>
          <cell r="E7" t="str">
            <v>INFORMACIÓN PÚBLICA RESERVADA</v>
          </cell>
          <cell r="F7" t="str">
            <v>LEY 1755 DE 2015 ARTÍCULO  24. INFORMACIONES Y DOCUMENTOS RESERVADOS. SOLO TENDRÁN CARÁCTER RESERVADO LAS INFORMACIONES Y DOCUMENTOS EXPRESAMENTE SOMETIDOS A RESERVA POR LA CONSTITUCIÓN POLÍTICA O LA LEY, Y EN ESPECIAL:
1. LOS RELACIONADOS CON LA DEFENSA O SEGURIDAD NACIONALES.</v>
          </cell>
          <cell r="G7" t="str">
            <v>LEY 1712 DE 2014</v>
          </cell>
          <cell r="H7"/>
        </row>
        <row r="8">
          <cell r="B8" t="str">
            <v>6) LA SEGURIDAD PÚBLICA</v>
          </cell>
          <cell r="C8" t="str">
            <v>ALTO</v>
          </cell>
          <cell r="D8" t="str">
            <v>LEY 1712 ARTÍCULO 19 LITERAL B "LA SEGURIDAD PÚBLICA."</v>
          </cell>
          <cell r="E8" t="str">
            <v>INFORMACIÓN PÚBLICA RESERVADA</v>
          </cell>
          <cell r="F8" t="str">
            <v>LEY 1712 ARTÍCULO 19 LITERAL B "LA SEGURIDAD PÚBLICA."</v>
          </cell>
          <cell r="G8" t="str">
            <v>LEY 1712 DE 2014</v>
          </cell>
          <cell r="H8"/>
        </row>
        <row r="9">
          <cell r="B9" t="str">
            <v>7) LAS RELACIONES INTERNACIONALES</v>
          </cell>
          <cell r="C9" t="str">
            <v>ALTO</v>
          </cell>
          <cell r="D9" t="str">
            <v>LEY 1712 ARTÍCULO 19 LITERAL C "LAS RELACIONES INTERNACIONALES."</v>
          </cell>
          <cell r="E9" t="str">
            <v>INFORMACIÓN PÚBLICA RESERVADA</v>
          </cell>
          <cell r="F9" t="str">
            <v>LEY 1755 ARTÍCULO 24 LITERAL 2: TENDRÁN CARÁCTER RESERVADO LAS INFORMACIONES Y DOCUMENTOS EXPRESAMENTE SOMETIDOS A RESERVA POR LA CONSTITUCIÓN POLÍTICA Y EN ESPECIAL LAS INSTRUCCIONES EN MATERIA DIPLOMÁTICA</v>
          </cell>
          <cell r="G9" t="str">
            <v>LEY 1712 DE 2014</v>
          </cell>
          <cell r="H9"/>
        </row>
        <row r="10">
          <cell r="B10" t="str">
            <v>8) LA PREVENCIÓN, INVESTIGACIÓN Y PERSECUCIÓN DE LOS DELITOS Y LAS FALTAS DISCIPLINARIAS</v>
          </cell>
          <cell r="C10" t="str">
            <v>ALTO</v>
          </cell>
          <cell r="D10" t="str">
            <v>LEY 1712 ARTÍCULO 19 LITERAL D "LA PREVENCIÓN, INVESTIGACIÓN Y PERSECUCIÓN DE LOS DELITOS Y LAS FALTAS DISCIPLINARIAS, MIENTRAS QUE NO SE HAGA EFECTIVA LA MEDIDA DE ASEGURAMIENTO O SE FORMULE PLIEGO DE CARGOS, SEGÚN EL CASO."</v>
          </cell>
          <cell r="E10" t="str">
            <v>INFORMACIÓN PÚBLICA RESERVADA</v>
          </cell>
          <cell r="F10" t="str">
            <v>LEY 734 DE 2002 (CDU),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v>
          </cell>
          <cell r="G10" t="str">
            <v>LEY 1712 DE 2014</v>
          </cell>
          <cell r="H10"/>
        </row>
        <row r="11">
          <cell r="B11" t="str">
            <v>9) EL DEBIDO PROCESO Y LA IGUALDAD DE LAS PARTES EN LOS PROCESOS JUDICIALES</v>
          </cell>
          <cell r="C11" t="str">
            <v>ALTO</v>
          </cell>
          <cell r="D11" t="str">
            <v>LEY 1712 ARTÍCULO 19 LITERAL E "EL DEBIDO PROCESO Y LA IGUALDAD DE LAS PARTES EN LOS PROCESOS JUDICIALES."</v>
          </cell>
          <cell r="E11" t="str">
            <v>INFORMACIÓN PÚBLICA RESERVADA</v>
          </cell>
          <cell r="F11" t="str">
            <v>LEY 1564 DE 2012 ARTÍCULO 3 / LEY 1437 DE 2011 ARTÍCULO 3 NUMERAL 8
LEY 1564 ARTÍCULO 3: LAS ACTUACIONES SE CUMPLIRÁN EN FORMA ORAL, PÚBLICA Y EN AUDIENCIAS, SALVO LAS QUE EXPRESAMENTE SE AUTORICE REALIZAR POR ESCRITO O ESTÉN AMPARADAS POR RESERVA.</v>
          </cell>
          <cell r="G11" t="str">
            <v>LEY 1712 DE 2014</v>
          </cell>
          <cell r="H11"/>
        </row>
        <row r="12">
          <cell r="B12" t="str">
            <v>10) LA ADMINISTRACIÓN EFECTIVA DE LA JUSTICIA</v>
          </cell>
          <cell r="C12" t="str">
            <v>ALTO</v>
          </cell>
          <cell r="D12" t="str">
            <v>LEY 1712 ARTÍCULO 19 LITERAL F "LA ADMINISTRACIÓN EFECTIVA DE LA JUSTICIA."</v>
          </cell>
          <cell r="E12" t="str">
            <v>INFORMACIÓN PÚBLICA RESERVADA</v>
          </cell>
          <cell r="F12" t="str">
            <v>LEY 734 DE 2002,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 EN EL PROCEDIMIENTO ESPECIAL ANTE EL PROCURADOR GENERAL DE LA NACIÓN Y EN EL PROCEDIMIENTO VERBAL, HASTA LA DECISIÓN DE CITAR A AUDIENCIA.</v>
          </cell>
          <cell r="G12" t="str">
            <v>LEY 1712 DE 2014</v>
          </cell>
          <cell r="H12"/>
        </row>
        <row r="13">
          <cell r="B13" t="str">
            <v>11) LOS DERECHOS DE LA INFANCIA Y LA ADOLESCENCIA</v>
          </cell>
          <cell r="C13" t="str">
            <v>ALTO</v>
          </cell>
          <cell r="D13" t="str">
            <v>LEY 1712 ARTÍCULO 19 LITERAL G "LOS DERECHOS DE LA INFANCIA Y LA ADOLESCENCIA."</v>
          </cell>
          <cell r="E13" t="str">
            <v>INFORMACIÓN PÚBLICA RESERVADA</v>
          </cell>
          <cell r="F13" t="str">
            <v>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v>
          </cell>
          <cell r="G13" t="str">
            <v>LEY 1712 DE 2014</v>
          </cell>
          <cell r="H13"/>
        </row>
        <row r="14">
          <cell r="B14" t="str">
            <v>12) LA ESTABILIDAD MACROECONÓMICA Y FINANCIERA DEL PAÍS</v>
          </cell>
          <cell r="C14" t="str">
            <v>ALTO</v>
          </cell>
          <cell r="D14" t="str">
            <v>LEY 1712 ARTÍCULO 19 LITERAL H "LA ESTABILIDAD MACROECONÓMICA Y FINANCIERA DEL PAÍS."</v>
          </cell>
          <cell r="E14" t="str">
            <v>INFORMACIÓN PÚBLICA RESERVADA</v>
          </cell>
          <cell r="F14" t="str">
            <v xml:space="preserve">LEY 1755 ARTÍCULO 24 LITERAL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ell>
          <cell r="G14" t="str">
            <v>LEY 1712 DE 2014</v>
          </cell>
          <cell r="H14"/>
        </row>
        <row r="15">
          <cell r="B15" t="str">
            <v>13) LA SALUD PÚBLICA</v>
          </cell>
          <cell r="C15" t="str">
            <v>ALTO</v>
          </cell>
          <cell r="D15" t="str">
            <v>LEY 1712 ARTÍCULO 19 LITERAL I "LA SALUD PÚBLICA."</v>
          </cell>
          <cell r="E15" t="str">
            <v>INFORMACIÓN PÚBLICA RESERVADA</v>
          </cell>
          <cell r="F15" t="str">
            <v>LEY 1712 ARTÍCULO 19 LITERAL I "LA SALUD PÚBLICA."</v>
          </cell>
          <cell r="G15" t="str">
            <v>LEY 1712 DE 2014</v>
          </cell>
          <cell r="H15"/>
        </row>
        <row r="16">
          <cell r="B16" t="str">
            <v>14) OPINIONES O PUNTOS DE VISTA QUE FORMAN PARTE DEL PROCESO DELIBERATIVO DE LOS SERVIDORES PÚBLICOS</v>
          </cell>
          <cell r="C16" t="str">
            <v>ALTO</v>
          </cell>
          <cell r="D16" t="str">
            <v>LEY 1712 ARTÍCULO 19 PARÁGRAFO "SE EXCEPTÚAN TAMBIÉN LOS DOCUMENTOS QUE CONTENGAN LAS OPINIONES O PUNTOS DE VISTA QUE FORMEN PARTE DEL PROCESO DELIBERATIVO DE LOS SERVIDORES PÚBLICOS."</v>
          </cell>
          <cell r="E16" t="str">
            <v>INFORMACIÓN PÚBLICA RESERVADA</v>
          </cell>
          <cell r="F16" t="str">
            <v>LEY 1712 ARTÍCULO 19 PARÁGRAFO: SE EXCEPTÚAN TAMBIÉN LOS DOCUMENTOS QUE CONTENGAN LAS OPINIONES O PUNTOS DE VISTA QUE FORMEN PARTE DEL PROCESO DELIBERATIVO DE LOS SERVIDORES PÚBLICOS</v>
          </cell>
          <cell r="G16" t="str">
            <v>LEY 1712 DE 2014</v>
          </cell>
          <cell r="H16"/>
        </row>
        <row r="17">
          <cell r="B17" t="str">
            <v>15) PROTECCIÓN POR UNA NORMA LEGAL O CONSTITUCIONAL DE UN TEMA DIFERENTE A LOS ENUNCIADOS ANTERIORMENTE</v>
          </cell>
          <cell r="C17" t="str">
            <v>ALTO</v>
          </cell>
          <cell r="D17" t="str">
            <v>OTRA NORMA LEGAL O CONSTITUCIONAL</v>
          </cell>
          <cell r="E17" t="str">
            <v>REVISAR CON JURÍDICA</v>
          </cell>
          <cell r="F17" t="str">
            <v>REVISAR CON JURÍDICA</v>
          </cell>
          <cell r="G17" t="str">
            <v>LEY 1712 DE 2014</v>
          </cell>
          <cell r="H17"/>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Tipologías"/>
    </sheetNames>
    <sheetDataSet>
      <sheetData sheetId="0"/>
      <sheetData sheetId="1">
        <row r="3">
          <cell r="B3" t="str">
            <v>1) INFORMACIÓN PÚBLICA</v>
          </cell>
          <cell r="C3" t="str">
            <v>BAJO</v>
          </cell>
          <cell r="D3" t="str">
            <v>N/A</v>
          </cell>
          <cell r="E3" t="str">
            <v>INFORMACIÓN PÚBLICA</v>
          </cell>
          <cell r="F3" t="str">
            <v>N/A</v>
          </cell>
          <cell r="G3" t="str">
            <v>N/A</v>
          </cell>
          <cell r="H3" t="str">
            <v>N/A</v>
          </cell>
        </row>
        <row r="4">
          <cell r="B4" t="str">
            <v>2) DATOS PERSONALES</v>
          </cell>
          <cell r="C4" t="str">
            <v>ALTO</v>
          </cell>
          <cell r="D4" t="str">
            <v>LEY 1712, ARTÍCULO 18 LITERAL A "EL DERECHO DE TODA PERSONA A LA INTIMIDAD."</v>
          </cell>
          <cell r="E4" t="str">
            <v>INFORMACIÓN PÚBLICA CLASIFICADA</v>
          </cell>
          <cell r="F4"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cell r="G4" t="str">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ell>
          <cell r="H4" t="str">
            <v>LEY ESTATUTARIA 1266 DE 2008 ARTICULO 3
G) DATO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PRESENTE LEY.
H) DATO PRIVADO. ES EL DATO QUE POR SU NATURALEZA ÍNTIMA O RESERVADA SÓLO ES RELEVANTE PARA EL TITULAR.</v>
          </cell>
        </row>
        <row r="5">
          <cell r="B5" t="str">
            <v>3) AFECTACIÓN A LA VIDA, LA SALUD O LA SEGURIDAD DE UNA PERSONA</v>
          </cell>
          <cell r="C5" t="str">
            <v>ALTO</v>
          </cell>
          <cell r="D5" t="str">
            <v>LEY 1712, ARTÍCULO 18 LITERAL B "EL DERECHO DE TODA PERSONA A LA VIDA, LA SALUD O LA SEGURIDAD."</v>
          </cell>
          <cell r="E5" t="str">
            <v>INFORMACIÓN PÚBLICA CLASIFICADA</v>
          </cell>
          <cell r="F5" t="str">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ell>
          <cell r="G5" t="str">
            <v>LEY 1712 DE 2014</v>
          </cell>
          <cell r="H5"/>
        </row>
        <row r="6">
          <cell r="B6" t="str">
            <v>4) SECRETOS COMERCIALES, INDUSTRIALES Y PROFESIONALES</v>
          </cell>
          <cell r="C6" t="str">
            <v>ALTO</v>
          </cell>
          <cell r="D6" t="str">
            <v>LEY 1712, ARTÍCULO 18 LITERAL C "LOS SECRETOS COMERCIALES, INDUSTRIALES Y PROFESIONALES, ASÍ COMO LOS ESTIPULADOS EN EL PARÁGRAFO DEL ARTÍCULO 77 DE LA LEY 1474 DE 2011."</v>
          </cell>
          <cell r="E6" t="str">
            <v>INFORMACIÓN PÚBLICA CLASIFICADA</v>
          </cell>
          <cell r="F6" t="str">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ell>
          <cell r="G6" t="str">
            <v>LEY 1712 DE 2014</v>
          </cell>
          <cell r="H6"/>
        </row>
        <row r="7">
          <cell r="B7" t="str">
            <v>5) LA DEFENSA Y SEGURIDAD NACIONAL</v>
          </cell>
          <cell r="C7" t="str">
            <v>ALTO</v>
          </cell>
          <cell r="D7" t="str">
            <v>LEY 1712 ARTÍCULO 19 LITERAL A "LA DEFENSA Y SEGURIDAD NACIONAL."</v>
          </cell>
          <cell r="E7" t="str">
            <v>INFORMACIÓN PÚBLICA RESERVADA</v>
          </cell>
          <cell r="F7" t="str">
            <v>LEY 1755 DE 2015 ARTÍCULO  24. INFORMACIONES Y DOCUMENTOS RESERVADOS. SOLO TENDRÁN CARÁCTER RESERVADO LAS INFORMACIONES Y DOCUMENTOS EXPRESAMENTE SOMETIDOS A RESERVA POR LA CONSTITUCIÓN POLÍTICA O LA LEY, Y EN ESPECIAL:
1. LOS RELACIONADOS CON LA DEFENSA O SEGURIDAD NACIONALES.</v>
          </cell>
          <cell r="G7" t="str">
            <v>LEY 1712 DE 2014</v>
          </cell>
          <cell r="H7"/>
        </row>
        <row r="8">
          <cell r="B8" t="str">
            <v>6) LA SEGURIDAD PÚBLICA</v>
          </cell>
          <cell r="C8" t="str">
            <v>ALTO</v>
          </cell>
          <cell r="D8" t="str">
            <v>LEY 1712 ARTÍCULO 19 LITERAL B "LA SEGURIDAD PÚBLICA."</v>
          </cell>
          <cell r="E8" t="str">
            <v>INFORMACIÓN PÚBLICA RESERVADA</v>
          </cell>
          <cell r="F8" t="str">
            <v>LEY 1712 ARTÍCULO 19 LITERAL B "LA SEGURIDAD PÚBLICA."</v>
          </cell>
          <cell r="G8" t="str">
            <v>LEY 1712 DE 2014</v>
          </cell>
          <cell r="H8"/>
        </row>
        <row r="9">
          <cell r="B9" t="str">
            <v>7) LAS RELACIONES INTERNACIONALES</v>
          </cell>
          <cell r="C9" t="str">
            <v>ALTO</v>
          </cell>
          <cell r="D9" t="str">
            <v>LEY 1712 ARTÍCULO 19 LITERAL C "LAS RELACIONES INTERNACIONALES."</v>
          </cell>
          <cell r="E9" t="str">
            <v>INFORMACIÓN PÚBLICA RESERVADA</v>
          </cell>
          <cell r="F9" t="str">
            <v>LEY 1755 ARTÍCULO 24 LITERAL 2: TENDRÁN CARÁCTER RESERVADO LAS INFORMACIONES Y DOCUMENTOS EXPRESAMENTE SOMETIDOS A RESERVA POR LA CONSTITUCIÓN POLÍTICA Y EN ESPECIAL LAS INSTRUCCIONES EN MATERIA DIPLOMÁTICA</v>
          </cell>
          <cell r="G9" t="str">
            <v>LEY 1712 DE 2014</v>
          </cell>
          <cell r="H9"/>
        </row>
        <row r="10">
          <cell r="B10" t="str">
            <v>8) LA PREVENCIÓN, INVESTIGACIÓN Y PERSECUCIÓN DE LOS DELITOS Y LAS FALTAS DISCIPLINARIAS</v>
          </cell>
          <cell r="C10" t="str">
            <v>ALTO</v>
          </cell>
          <cell r="D10" t="str">
            <v>LEY 1712 ARTÍCULO 19 LITERAL D "LA PREVENCIÓN, INVESTIGACIÓN Y PERSECUCIÓN DE LOS DELITOS Y LAS FALTAS DISCIPLINARIAS, MIENTRAS QUE NO SE HAGA EFECTIVA LA MEDIDA DE ASEGURAMIENTO O SE FORMULE PLIEGO DE CARGOS, SEGÚN EL CASO."</v>
          </cell>
          <cell r="E10" t="str">
            <v>INFORMACIÓN PÚBLICA RESERVADA</v>
          </cell>
          <cell r="F10" t="str">
            <v>LEY 734 DE 2002 (CDU),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v>
          </cell>
          <cell r="G10" t="str">
            <v>LEY 1712 DE 2014</v>
          </cell>
          <cell r="H10"/>
        </row>
        <row r="11">
          <cell r="B11" t="str">
            <v>9) EL DEBIDO PROCESO Y LA IGUALDAD DE LAS PARTES EN LOS PROCESOS JUDICIALES</v>
          </cell>
          <cell r="C11" t="str">
            <v>ALTO</v>
          </cell>
          <cell r="D11" t="str">
            <v>LEY 1712 ARTÍCULO 19 LITERAL E "EL DEBIDO PROCESO Y LA IGUALDAD DE LAS PARTES EN LOS PROCESOS JUDICIALES."</v>
          </cell>
          <cell r="E11" t="str">
            <v>INFORMACIÓN PÚBLICA RESERVADA</v>
          </cell>
          <cell r="F11" t="str">
            <v>LEY 1564 DE 2012 ARTÍCULO 3 / LEY 1437 DE 2011 ARTÍCULO 3 NUMERAL 8
LEY 1564 ARTÍCULO 3: LAS ACTUACIONES SE CUMPLIRÁN EN FORMA ORAL, PÚBLICA Y EN AUDIENCIAS, SALVO LAS QUE EXPRESAMENTE SE AUTORICE REALIZAR POR ESCRITO O ESTÉN AMPARADAS POR RESERVA.</v>
          </cell>
          <cell r="G11" t="str">
            <v>LEY 1712 DE 2014</v>
          </cell>
          <cell r="H11"/>
        </row>
        <row r="12">
          <cell r="B12" t="str">
            <v>10) LA ADMINISTRACIÓN EFECTIVA DE LA JUSTICIA</v>
          </cell>
          <cell r="C12" t="str">
            <v>ALTO</v>
          </cell>
          <cell r="D12" t="str">
            <v>LEY 1712 ARTÍCULO 19 LITERAL F "LA ADMINISTRACIÓN EFECTIVA DE LA JUSTICIA."</v>
          </cell>
          <cell r="E12" t="str">
            <v>INFORMACIÓN PÚBLICA RESERVADA</v>
          </cell>
          <cell r="F12" t="str">
            <v>LEY 734 DE 2002,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 EN EL PROCEDIMIENTO ESPECIAL ANTE EL PROCURADOR GENERAL DE LA NACIÓN Y EN EL PROCEDIMIENTO VERBAL, HASTA LA DECISIÓN DE CITAR A AUDIENCIA.</v>
          </cell>
          <cell r="G12" t="str">
            <v>LEY 1712 DE 2014</v>
          </cell>
          <cell r="H12"/>
        </row>
        <row r="13">
          <cell r="B13" t="str">
            <v>11) LOS DERECHOS DE LA INFANCIA Y LA ADOLESCENCIA</v>
          </cell>
          <cell r="C13" t="str">
            <v>ALTO</v>
          </cell>
          <cell r="D13" t="str">
            <v>LEY 1712 ARTÍCULO 19 LITERAL G "LOS DERECHOS DE LA INFANCIA Y LA ADOLESCENCIA."</v>
          </cell>
          <cell r="E13" t="str">
            <v>INFORMACIÓN PÚBLICA RESERVADA</v>
          </cell>
          <cell r="F13" t="str">
            <v>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v>
          </cell>
          <cell r="G13" t="str">
            <v>LEY 1712 DE 2014</v>
          </cell>
          <cell r="H13"/>
        </row>
        <row r="14">
          <cell r="B14" t="str">
            <v>12) LA ESTABILIDAD MACROECONÓMICA Y FINANCIERA DEL PAÍS</v>
          </cell>
          <cell r="C14" t="str">
            <v>ALTO</v>
          </cell>
          <cell r="D14" t="str">
            <v>LEY 1712 ARTÍCULO 19 LITERAL H "LA ESTABILIDAD MACROECONÓMICA Y FINANCIERA DEL PAÍS."</v>
          </cell>
          <cell r="E14" t="str">
            <v>INFORMACIÓN PÚBLICA RESERVADA</v>
          </cell>
          <cell r="F14" t="str">
            <v xml:space="preserve">LEY 1755 ARTÍCULO 24 LITERAL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ell>
          <cell r="G14" t="str">
            <v>LEY 1712 DE 2014</v>
          </cell>
          <cell r="H14"/>
        </row>
        <row r="15">
          <cell r="B15" t="str">
            <v>13) LA SALUD PÚBLICA</v>
          </cell>
          <cell r="C15" t="str">
            <v>ALTO</v>
          </cell>
          <cell r="D15" t="str">
            <v>LEY 1712 ARTÍCULO 19 LITERAL I "LA SALUD PÚBLICA."</v>
          </cell>
          <cell r="E15" t="str">
            <v>INFORMACIÓN PÚBLICA RESERVADA</v>
          </cell>
          <cell r="F15" t="str">
            <v>LEY 1712 ARTÍCULO 19 LITERAL I "LA SALUD PÚBLICA."</v>
          </cell>
          <cell r="G15" t="str">
            <v>LEY 1712 DE 2014</v>
          </cell>
          <cell r="H15"/>
        </row>
        <row r="16">
          <cell r="B16" t="str">
            <v>14) OPINIONES O PUNTOS DE VISTA QUE FORMAN PARTE DEL PROCESO DELIBERATIVO DE LOS SERVIDORES PÚBLICOS</v>
          </cell>
          <cell r="C16" t="str">
            <v>ALTO</v>
          </cell>
          <cell r="D16" t="str">
            <v>LEY 1712 ARTÍCULO 19 PARÁGRAFO "SE EXCEPTÚAN TAMBIÉN LOS DOCUMENTOS QUE CONTENGAN LAS OPINIONES O PUNTOS DE VISTA QUE FORMEN PARTE DEL PROCESO DELIBERATIVO DE LOS SERVIDORES PÚBLICOS."</v>
          </cell>
          <cell r="E16" t="str">
            <v>INFORMACIÓN PÚBLICA RESERVADA</v>
          </cell>
          <cell r="F16" t="str">
            <v>LEY 1712 ARTÍCULO 19 PARÁGRAFO: SE EXCEPTÚAN TAMBIÉN LOS DOCUMENTOS QUE CONTENGAN LAS OPINIONES O PUNTOS DE VISTA QUE FORMEN PARTE DEL PROCESO DELIBERATIVO DE LOS SERVIDORES PÚBLICOS</v>
          </cell>
          <cell r="G16" t="str">
            <v>LEY 1712 DE 2014</v>
          </cell>
          <cell r="H16"/>
        </row>
        <row r="17">
          <cell r="B17" t="str">
            <v>15) PROTECCIÓN POR UNA NORMA LEGAL O CONSTITUCIONAL DE UN TEMA DIFERENTE A LOS ENUNCIADOS ANTERIORMENTE</v>
          </cell>
          <cell r="C17" t="str">
            <v>ALTO</v>
          </cell>
          <cell r="D17" t="str">
            <v>OTRA NORMA LEGAL O CONSTITUCIONAL</v>
          </cell>
          <cell r="E17" t="str">
            <v>REVISAR CON JURÍDICA</v>
          </cell>
          <cell r="F17" t="str">
            <v>REVISAR CON JURÍDICA</v>
          </cell>
          <cell r="G17" t="str">
            <v>LEY 1712 DE 2014</v>
          </cell>
          <cell r="H17"/>
        </row>
        <row r="21">
          <cell r="A21" t="str">
            <v>1) PÚBLICO EN GENERAL</v>
          </cell>
          <cell r="B21" t="str">
            <v>PÚBLICA</v>
          </cell>
          <cell r="C21" t="str">
            <v>BAJO</v>
          </cell>
        </row>
        <row r="22">
          <cell r="A22" t="str">
            <v>2) INTERNO DE LA ENTIDAD</v>
          </cell>
          <cell r="B22" t="str">
            <v>GENERAL (uso interno)</v>
          </cell>
          <cell r="C22" t="str">
            <v>MEDIO</v>
          </cell>
        </row>
        <row r="23">
          <cell r="A23" t="str">
            <v>3) PROCESOS</v>
          </cell>
          <cell r="B23" t="str">
            <v>CLASIFICADA</v>
          </cell>
          <cell r="C23" t="str">
            <v>ALTO</v>
          </cell>
        </row>
        <row r="24">
          <cell r="A24" t="str">
            <v>4) ALTA DIRECCIÓN</v>
          </cell>
          <cell r="B24" t="str">
            <v>RESERVADA</v>
          </cell>
          <cell r="C24" t="str">
            <v>ALTO</v>
          </cell>
        </row>
        <row r="29">
          <cell r="A29" t="str">
            <v>1) INSIGNIFICANTE</v>
          </cell>
          <cell r="B29">
            <v>1</v>
          </cell>
          <cell r="C29" t="str">
            <v>BAJO</v>
          </cell>
        </row>
        <row r="30">
          <cell r="A30" t="str">
            <v>2) MENOR</v>
          </cell>
          <cell r="B30">
            <v>2</v>
          </cell>
          <cell r="C30" t="str">
            <v>BAJO</v>
          </cell>
        </row>
        <row r="31">
          <cell r="A31" t="str">
            <v>3) MODERADO</v>
          </cell>
          <cell r="B31">
            <v>3</v>
          </cell>
          <cell r="C31" t="str">
            <v>MEDIO</v>
          </cell>
        </row>
        <row r="32">
          <cell r="A32" t="str">
            <v>4) MAYOR</v>
          </cell>
          <cell r="B32">
            <v>4</v>
          </cell>
          <cell r="C32" t="str">
            <v>ALTO</v>
          </cell>
        </row>
        <row r="33">
          <cell r="A33" t="str">
            <v>5) CATASTRÓFICO</v>
          </cell>
          <cell r="B33">
            <v>5</v>
          </cell>
          <cell r="C33" t="str">
            <v>ALTO</v>
          </cell>
        </row>
        <row r="38">
          <cell r="A38" t="str">
            <v>1) NO APLICA / NO ES RELEVANTE</v>
          </cell>
          <cell r="B38">
            <v>0</v>
          </cell>
        </row>
        <row r="39">
          <cell r="A39" t="str">
            <v>2) ES CRÍTICO PARA LAS OPERACIONES INTERNAS</v>
          </cell>
          <cell r="B39">
            <v>0.5</v>
          </cell>
        </row>
        <row r="40">
          <cell r="A40" t="str">
            <v>3) PODRÍA AFECTAR LA TOMA DE DECISIONES</v>
          </cell>
          <cell r="B40">
            <v>1</v>
          </cell>
        </row>
        <row r="41">
          <cell r="A41" t="str">
            <v>4) ES CRÍTICO PARA EL SERVICIO HACIA TERCEROS</v>
          </cell>
          <cell r="B41">
            <v>1.5</v>
          </cell>
        </row>
        <row r="42">
          <cell r="A42" t="str">
            <v>5) PUEDE GENERAR INCUMPLIMIENTOS LEGALES Y REGLAMENTARIOS</v>
          </cell>
          <cell r="B42">
            <v>2</v>
          </cell>
        </row>
        <row r="46">
          <cell r="A46" t="str">
            <v>1) 4 HORAS</v>
          </cell>
          <cell r="B46">
            <v>2.5</v>
          </cell>
        </row>
        <row r="47">
          <cell r="A47" t="str">
            <v>2) 8 HORAS</v>
          </cell>
          <cell r="B47">
            <v>2.25</v>
          </cell>
        </row>
        <row r="48">
          <cell r="A48" t="str">
            <v>3) 24 HORAS</v>
          </cell>
          <cell r="B48">
            <v>2</v>
          </cell>
        </row>
        <row r="49">
          <cell r="A49" t="str">
            <v>4) 48 HORAS</v>
          </cell>
          <cell r="B49">
            <v>1.5</v>
          </cell>
        </row>
        <row r="50">
          <cell r="A50" t="str">
            <v>5) 7 DÍAS</v>
          </cell>
          <cell r="B50">
            <v>1.25</v>
          </cell>
        </row>
        <row r="51">
          <cell r="A51" t="str">
            <v>6) 14 DÍAS</v>
          </cell>
          <cell r="B51">
            <v>1</v>
          </cell>
        </row>
        <row r="52">
          <cell r="A52" t="str">
            <v>7) 30 DÍAS</v>
          </cell>
          <cell r="B52">
            <v>0.5</v>
          </cell>
        </row>
        <row r="53">
          <cell r="A53" t="str">
            <v>8) &gt;30 DÍAS</v>
          </cell>
          <cell r="B53">
            <v>0.25</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Tipologías"/>
    </sheetNames>
    <sheetDataSet>
      <sheetData sheetId="0"/>
      <sheetData sheetId="1">
        <row r="3">
          <cell r="B3" t="str">
            <v>1) INFORMACIÓN PÚBLICA</v>
          </cell>
          <cell r="C3" t="str">
            <v>BAJO</v>
          </cell>
          <cell r="D3" t="str">
            <v>N/A</v>
          </cell>
          <cell r="E3" t="str">
            <v>INFORMACIÓN PÚBLICA</v>
          </cell>
          <cell r="F3" t="str">
            <v>N/A</v>
          </cell>
          <cell r="G3" t="str">
            <v>N/A</v>
          </cell>
          <cell r="H3" t="str">
            <v>N/A</v>
          </cell>
        </row>
        <row r="4">
          <cell r="B4" t="str">
            <v>2) DATOS PERSONALES</v>
          </cell>
          <cell r="C4" t="str">
            <v>ALTO</v>
          </cell>
          <cell r="D4" t="str">
            <v>LEY 1712, ARTÍCULO 18 LITERAL A "EL DERECHO DE TODA PERSONA A LA INTIMIDAD."</v>
          </cell>
          <cell r="E4" t="str">
            <v>INFORMACIÓN PÚBLICA CLASIFICADA</v>
          </cell>
          <cell r="F4"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cell r="G4" t="str">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ell>
          <cell r="H4" t="str">
            <v>LEY ESTATUTARIA 1266 DE 2008 ARTICULO 3
G) DATO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PRESENTE LEY.
H) DATO PRIVADO. ES EL DATO QUE POR SU NATURALEZA ÍNTIMA O RESERVADA SÓLO ES RELEVANTE PARA EL TITULAR.</v>
          </cell>
        </row>
        <row r="5">
          <cell r="B5" t="str">
            <v>3) AFECTACIÓN A LA VIDA, LA SALUD O LA SEGURIDAD DE UNA PERSONA</v>
          </cell>
          <cell r="C5" t="str">
            <v>ALTO</v>
          </cell>
          <cell r="D5" t="str">
            <v>LEY 1712, ARTÍCULO 18 LITERAL B "EL DERECHO DE TODA PERSONA A LA VIDA, LA SALUD O LA SEGURIDAD."</v>
          </cell>
          <cell r="E5" t="str">
            <v>INFORMACIÓN PÚBLICA CLASIFICADA</v>
          </cell>
          <cell r="F5" t="str">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ell>
          <cell r="G5" t="str">
            <v>LEY 1712 DE 2014</v>
          </cell>
          <cell r="H5"/>
        </row>
        <row r="6">
          <cell r="B6" t="str">
            <v>4) SECRETOS COMERCIALES, INDUSTRIALES Y PROFESIONALES</v>
          </cell>
          <cell r="C6" t="str">
            <v>ALTO</v>
          </cell>
          <cell r="D6" t="str">
            <v>LEY 1712, ARTÍCULO 18 LITERAL C "LOS SECRETOS COMERCIALES, INDUSTRIALES Y PROFESIONALES, ASÍ COMO LOS ESTIPULADOS EN EL PARÁGRAFO DEL ARTÍCULO 77 DE LA LEY 1474 DE 2011."</v>
          </cell>
          <cell r="E6" t="str">
            <v>INFORMACIÓN PÚBLICA CLASIFICADA</v>
          </cell>
          <cell r="F6" t="str">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ell>
          <cell r="G6" t="str">
            <v>LEY 1712 DE 2014</v>
          </cell>
          <cell r="H6"/>
        </row>
        <row r="7">
          <cell r="B7" t="str">
            <v>5) LA DEFENSA Y SEGURIDAD NACIONAL</v>
          </cell>
          <cell r="C7" t="str">
            <v>ALTO</v>
          </cell>
          <cell r="D7" t="str">
            <v>LEY 1712 ARTÍCULO 19 LITERAL A "LA DEFENSA Y SEGURIDAD NACIONAL."</v>
          </cell>
          <cell r="E7" t="str">
            <v>INFORMACIÓN PÚBLICA RESERVADA</v>
          </cell>
          <cell r="F7" t="str">
            <v>LEY 1755 DE 2015 ARTÍCULO  24. INFORMACIONES Y DOCUMENTOS RESERVADOS. SOLO TENDRÁN CARÁCTER RESERVADO LAS INFORMACIONES Y DOCUMENTOS EXPRESAMENTE SOMETIDOS A RESERVA POR LA CONSTITUCIÓN POLÍTICA O LA LEY, Y EN ESPECIAL:
1. LOS RELACIONADOS CON LA DEFENSA O SEGURIDAD NACIONALES.</v>
          </cell>
          <cell r="G7" t="str">
            <v>LEY 1712 DE 2014</v>
          </cell>
          <cell r="H7"/>
        </row>
        <row r="8">
          <cell r="B8" t="str">
            <v>6) LA SEGURIDAD PÚBLICA</v>
          </cell>
          <cell r="C8" t="str">
            <v>ALTO</v>
          </cell>
          <cell r="D8" t="str">
            <v>LEY 1712 ARTÍCULO 19 LITERAL B "LA SEGURIDAD PÚBLICA."</v>
          </cell>
          <cell r="E8" t="str">
            <v>INFORMACIÓN PÚBLICA RESERVADA</v>
          </cell>
          <cell r="F8" t="str">
            <v>LEY 1712 ARTÍCULO 19 LITERAL B "LA SEGURIDAD PÚBLICA."</v>
          </cell>
          <cell r="G8" t="str">
            <v>LEY 1712 DE 2014</v>
          </cell>
          <cell r="H8"/>
        </row>
        <row r="9">
          <cell r="B9" t="str">
            <v>7) LAS RELACIONES INTERNACIONALES</v>
          </cell>
          <cell r="C9" t="str">
            <v>ALTO</v>
          </cell>
          <cell r="D9" t="str">
            <v>LEY 1712 ARTÍCULO 19 LITERAL C "LAS RELACIONES INTERNACIONALES."</v>
          </cell>
          <cell r="E9" t="str">
            <v>INFORMACIÓN PÚBLICA RESERVADA</v>
          </cell>
          <cell r="F9" t="str">
            <v>LEY 1755 ARTÍCULO 24 LITERAL 2: TENDRÁN CARÁCTER RESERVADO LAS INFORMACIONES Y DOCUMENTOS EXPRESAMENTE SOMETIDOS A RESERVA POR LA CONSTITUCIÓN POLÍTICA Y EN ESPECIAL LAS INSTRUCCIONES EN MATERIA DIPLOMÁTICA</v>
          </cell>
          <cell r="G9" t="str">
            <v>LEY 1712 DE 2014</v>
          </cell>
          <cell r="H9"/>
        </row>
        <row r="10">
          <cell r="B10" t="str">
            <v>8) LA PREVENCIÓN, INVESTIGACIÓN Y PERSECUCIÓN DE LOS DELITOS Y LAS FALTAS DISCIPLINARIAS</v>
          </cell>
          <cell r="C10" t="str">
            <v>ALTO</v>
          </cell>
          <cell r="D10" t="str">
            <v>LEY 1712 ARTÍCULO 19 LITERAL D "LA PREVENCIÓN, INVESTIGACIÓN Y PERSECUCIÓN DE LOS DELITOS Y LAS FALTAS DISCIPLINARIAS, MIENTRAS QUE NO SE HAGA EFECTIVA LA MEDIDA DE ASEGURAMIENTO O SE FORMULE PLIEGO DE CARGOS, SEGÚN EL CASO."</v>
          </cell>
          <cell r="E10" t="str">
            <v>INFORMACIÓN PÚBLICA RESERVADA</v>
          </cell>
          <cell r="F10" t="str">
            <v>LEY 734 DE 2002 (CDU),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v>
          </cell>
          <cell r="G10" t="str">
            <v>LEY 1712 DE 2014</v>
          </cell>
          <cell r="H10"/>
        </row>
        <row r="11">
          <cell r="B11" t="str">
            <v>9) EL DEBIDO PROCESO Y LA IGUALDAD DE LAS PARTES EN LOS PROCESOS JUDICIALES</v>
          </cell>
          <cell r="C11" t="str">
            <v>ALTO</v>
          </cell>
          <cell r="D11" t="str">
            <v>LEY 1712 ARTÍCULO 19 LITERAL E "EL DEBIDO PROCESO Y LA IGUALDAD DE LAS PARTES EN LOS PROCESOS JUDICIALES."</v>
          </cell>
          <cell r="E11" t="str">
            <v>INFORMACIÓN PÚBLICA RESERVADA</v>
          </cell>
          <cell r="F11" t="str">
            <v>LEY 1564 DE 2012 ARTÍCULO 3 / LEY 1437 DE 2011 ARTÍCULO 3 NUMERAL 8
LEY 1564 ARTÍCULO 3: LAS ACTUACIONES SE CUMPLIRÁN EN FORMA ORAL, PÚBLICA Y EN AUDIENCIAS, SALVO LAS QUE EXPRESAMENTE SE AUTORICE REALIZAR POR ESCRITO O ESTÉN AMPARADAS POR RESERVA.</v>
          </cell>
          <cell r="G11" t="str">
            <v>LEY 1712 DE 2014</v>
          </cell>
          <cell r="H11"/>
        </row>
        <row r="12">
          <cell r="B12" t="str">
            <v>10) LA ADMINISTRACIÓN EFECTIVA DE LA JUSTICIA</v>
          </cell>
          <cell r="C12" t="str">
            <v>ALTO</v>
          </cell>
          <cell r="D12" t="str">
            <v>LEY 1712 ARTÍCULO 19 LITERAL F "LA ADMINISTRACIÓN EFECTIVA DE LA JUSTICIA."</v>
          </cell>
          <cell r="E12" t="str">
            <v>INFORMACIÓN PÚBLICA RESERVADA</v>
          </cell>
          <cell r="F12" t="str">
            <v>LEY 734 DE 2002,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 EN EL PROCEDIMIENTO ESPECIAL ANTE EL PROCURADOR GENERAL DE LA NACIÓN Y EN EL PROCEDIMIENTO VERBAL, HASTA LA DECISIÓN DE CITAR A AUDIENCIA.</v>
          </cell>
          <cell r="G12" t="str">
            <v>LEY 1712 DE 2014</v>
          </cell>
          <cell r="H12"/>
        </row>
        <row r="13">
          <cell r="B13" t="str">
            <v>11) LOS DERECHOS DE LA INFANCIA Y LA ADOLESCENCIA</v>
          </cell>
          <cell r="C13" t="str">
            <v>ALTO</v>
          </cell>
          <cell r="D13" t="str">
            <v>LEY 1712 ARTÍCULO 19 LITERAL G "LOS DERECHOS DE LA INFANCIA Y LA ADOLESCENCIA."</v>
          </cell>
          <cell r="E13" t="str">
            <v>INFORMACIÓN PÚBLICA RESERVADA</v>
          </cell>
          <cell r="F13" t="str">
            <v>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v>
          </cell>
          <cell r="G13" t="str">
            <v>LEY 1712 DE 2014</v>
          </cell>
          <cell r="H13"/>
        </row>
        <row r="14">
          <cell r="B14" t="str">
            <v>12) LA ESTABILIDAD MACROECONÓMICA Y FINANCIERA DEL PAÍS</v>
          </cell>
          <cell r="C14" t="str">
            <v>ALTO</v>
          </cell>
          <cell r="D14" t="str">
            <v>LEY 1712 ARTÍCULO 19 LITERAL H "LA ESTABILIDAD MACROECONÓMICA Y FINANCIERA DEL PAÍS."</v>
          </cell>
          <cell r="E14" t="str">
            <v>INFORMACIÓN PÚBLICA RESERVADA</v>
          </cell>
          <cell r="F14" t="str">
            <v xml:space="preserve">LEY 1755 ARTÍCULO 24 LITERAL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ell>
          <cell r="G14" t="str">
            <v>LEY 1712 DE 2014</v>
          </cell>
          <cell r="H14"/>
        </row>
        <row r="15">
          <cell r="B15" t="str">
            <v>13) LA SALUD PÚBLICA</v>
          </cell>
          <cell r="C15" t="str">
            <v>ALTO</v>
          </cell>
          <cell r="D15" t="str">
            <v>LEY 1712 ARTÍCULO 19 LITERAL I "LA SALUD PÚBLICA."</v>
          </cell>
          <cell r="E15" t="str">
            <v>INFORMACIÓN PÚBLICA RESERVADA</v>
          </cell>
          <cell r="F15" t="str">
            <v>LEY 1712 ARTÍCULO 19 LITERAL I "LA SALUD PÚBLICA."</v>
          </cell>
          <cell r="G15" t="str">
            <v>LEY 1712 DE 2014</v>
          </cell>
          <cell r="H15"/>
        </row>
        <row r="16">
          <cell r="B16" t="str">
            <v>14) OPINIONES O PUNTOS DE VISTA QUE FORMAN PARTE DEL PROCESO DELIBERATIVO DE LOS SERVIDORES PÚBLICOS</v>
          </cell>
          <cell r="C16" t="str">
            <v>ALTO</v>
          </cell>
          <cell r="D16" t="str">
            <v>LEY 1712 ARTÍCULO 19 PARÁGRAFO "SE EXCEPTÚAN TAMBIÉN LOS DOCUMENTOS QUE CONTENGAN LAS OPINIONES O PUNTOS DE VISTA QUE FORMEN PARTE DEL PROCESO DELIBERATIVO DE LOS SERVIDORES PÚBLICOS."</v>
          </cell>
          <cell r="E16" t="str">
            <v>INFORMACIÓN PÚBLICA RESERVADA</v>
          </cell>
          <cell r="F16" t="str">
            <v>LEY 1712 ARTÍCULO 19 PARÁGRAFO: SE EXCEPTÚAN TAMBIÉN LOS DOCUMENTOS QUE CONTENGAN LAS OPINIONES O PUNTOS DE VISTA QUE FORMEN PARTE DEL PROCESO DELIBERATIVO DE LOS SERVIDORES PÚBLICOS</v>
          </cell>
          <cell r="G16" t="str">
            <v>LEY 1712 DE 2014</v>
          </cell>
          <cell r="H16"/>
        </row>
        <row r="17">
          <cell r="B17" t="str">
            <v>15) PROTECCIÓN POR UNA NORMA LEGAL O CONSTITUCIONAL DE UN TEMA DIFERENTE A LOS ENUNCIADOS ANTERIORMENTE</v>
          </cell>
          <cell r="C17" t="str">
            <v>ALTO</v>
          </cell>
          <cell r="D17" t="str">
            <v>OTRA NORMA LEGAL O CONSTITUCIONAL</v>
          </cell>
          <cell r="E17" t="str">
            <v>REVISAR CON JURÍDICA</v>
          </cell>
          <cell r="F17" t="str">
            <v>REVISAR CON JURÍDICA</v>
          </cell>
          <cell r="G17" t="str">
            <v>LEY 1712 DE 2014</v>
          </cell>
          <cell r="H17"/>
        </row>
        <row r="21">
          <cell r="A21" t="str">
            <v>1) PÚBLICO EN GENERAL</v>
          </cell>
          <cell r="B21" t="str">
            <v>PÚBLICA</v>
          </cell>
          <cell r="C21" t="str">
            <v>BAJO</v>
          </cell>
        </row>
        <row r="22">
          <cell r="A22" t="str">
            <v>2) INTERNO DE LA ENTIDAD</v>
          </cell>
          <cell r="B22" t="str">
            <v>GENERAL (uso interno)</v>
          </cell>
          <cell r="C22" t="str">
            <v>MEDIO</v>
          </cell>
        </row>
        <row r="23">
          <cell r="A23" t="str">
            <v>3) PROCESOS</v>
          </cell>
          <cell r="B23" t="str">
            <v>CLASIFICADA</v>
          </cell>
          <cell r="C23" t="str">
            <v>ALTO</v>
          </cell>
        </row>
        <row r="24">
          <cell r="A24" t="str">
            <v>4) ALTA DIRECCIÓN</v>
          </cell>
          <cell r="B24" t="str">
            <v>RESERVADA</v>
          </cell>
          <cell r="C24" t="str">
            <v>ALTO</v>
          </cell>
        </row>
        <row r="29">
          <cell r="A29" t="str">
            <v>1) INSIGNIFICANTE</v>
          </cell>
          <cell r="B29">
            <v>1</v>
          </cell>
          <cell r="C29" t="str">
            <v>BAJO</v>
          </cell>
        </row>
        <row r="30">
          <cell r="A30" t="str">
            <v>2) MENOR</v>
          </cell>
          <cell r="B30">
            <v>2</v>
          </cell>
          <cell r="C30" t="str">
            <v>BAJO</v>
          </cell>
        </row>
        <row r="31">
          <cell r="A31" t="str">
            <v>3) MODERADO</v>
          </cell>
          <cell r="B31">
            <v>3</v>
          </cell>
          <cell r="C31" t="str">
            <v>MEDIO</v>
          </cell>
        </row>
        <row r="32">
          <cell r="A32" t="str">
            <v>4) MAYOR</v>
          </cell>
          <cell r="B32">
            <v>4</v>
          </cell>
          <cell r="C32" t="str">
            <v>ALTO</v>
          </cell>
        </row>
        <row r="33">
          <cell r="A33" t="str">
            <v>5) CATASTRÓFICO</v>
          </cell>
          <cell r="B33">
            <v>5</v>
          </cell>
          <cell r="C33" t="str">
            <v>ALTO</v>
          </cell>
        </row>
        <row r="38">
          <cell r="A38" t="str">
            <v>1) NO APLICA / NO ES RELEVANTE</v>
          </cell>
          <cell r="B38">
            <v>0</v>
          </cell>
        </row>
        <row r="39">
          <cell r="A39" t="str">
            <v>2) ES CRÍTICO PARA LAS OPERACIONES INTERNAS</v>
          </cell>
          <cell r="B39">
            <v>0.5</v>
          </cell>
        </row>
        <row r="40">
          <cell r="A40" t="str">
            <v>3) PODRÍA AFECTAR LA TOMA DE DECISIONES</v>
          </cell>
          <cell r="B40">
            <v>1</v>
          </cell>
        </row>
        <row r="41">
          <cell r="A41" t="str">
            <v>4) ES CRÍTICO PARA EL SERVICIO HACIA TERCEROS</v>
          </cell>
          <cell r="B41">
            <v>1.5</v>
          </cell>
        </row>
        <row r="42">
          <cell r="A42" t="str">
            <v>5) PUEDE GENERAR INCUMPLIMIENTOS LEGALES Y REGLAMENTARIOS</v>
          </cell>
          <cell r="B42">
            <v>2</v>
          </cell>
        </row>
        <row r="46">
          <cell r="A46" t="str">
            <v>1) 4 HORAS</v>
          </cell>
          <cell r="B46">
            <v>2.5</v>
          </cell>
        </row>
        <row r="47">
          <cell r="A47" t="str">
            <v>2) 8 HORAS</v>
          </cell>
          <cell r="B47">
            <v>2.25</v>
          </cell>
        </row>
        <row r="48">
          <cell r="A48" t="str">
            <v>3) 24 HORAS</v>
          </cell>
          <cell r="B48">
            <v>2</v>
          </cell>
        </row>
        <row r="49">
          <cell r="A49" t="str">
            <v>4) 48 HORAS</v>
          </cell>
          <cell r="B49">
            <v>1.5</v>
          </cell>
        </row>
        <row r="50">
          <cell r="A50" t="str">
            <v>5) 7 DÍAS</v>
          </cell>
          <cell r="B50">
            <v>1.25</v>
          </cell>
        </row>
        <row r="51">
          <cell r="A51" t="str">
            <v>6) 14 DÍAS</v>
          </cell>
          <cell r="B51">
            <v>1</v>
          </cell>
        </row>
        <row r="52">
          <cell r="A52" t="str">
            <v>7) 30 DÍAS</v>
          </cell>
          <cell r="B52">
            <v>0.5</v>
          </cell>
        </row>
        <row r="53">
          <cell r="A53" t="str">
            <v>8) &gt;30 DÍAS</v>
          </cell>
          <cell r="B53">
            <v>0.25</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Tipologías"/>
    </sheetNames>
    <sheetDataSet>
      <sheetData sheetId="0"/>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Tipologías"/>
    </sheetNames>
    <sheetDataSet>
      <sheetData sheetId="0"/>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pologías"/>
      <sheetName val="Matriz"/>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431"/>
  <sheetViews>
    <sheetView showGridLines="0" tabSelected="1" zoomScale="60" zoomScaleNormal="60" workbookViewId="0">
      <selection activeCell="A145" sqref="A145"/>
    </sheetView>
  </sheetViews>
  <sheetFormatPr baseColWidth="10" defaultColWidth="11.25" defaultRowHeight="14.3" x14ac:dyDescent="0.25"/>
  <cols>
    <col min="1" max="1" width="22.125" style="53" customWidth="1"/>
    <col min="2" max="2" width="34.625" style="53" hidden="1" customWidth="1"/>
    <col min="3" max="3" width="34.625" style="83" customWidth="1"/>
    <col min="4" max="4" width="34.625" style="53" customWidth="1"/>
    <col min="5" max="5" width="34.625" style="84" customWidth="1"/>
    <col min="6" max="6" width="61.5" style="193" customWidth="1"/>
    <col min="7" max="9" width="18.125" style="53" hidden="1" customWidth="1"/>
    <col min="10" max="12" width="18.125" style="193" customWidth="1"/>
    <col min="13" max="15" width="18.125" style="53" hidden="1" customWidth="1"/>
    <col min="16" max="16" width="18.125" style="193" customWidth="1"/>
    <col min="17" max="18" width="18.125" style="84" hidden="1" customWidth="1"/>
    <col min="19" max="19" width="18.125" style="195" customWidth="1"/>
    <col min="20" max="20" width="29.625" style="187" customWidth="1"/>
    <col min="21" max="28" width="18.125" style="53" hidden="1" customWidth="1"/>
    <col min="29" max="29" width="19.125" style="179" hidden="1" customWidth="1"/>
    <col min="30" max="56" width="18.125" style="53" hidden="1" customWidth="1"/>
    <col min="57" max="57" width="12.75" style="53" hidden="1" customWidth="1"/>
    <col min="58" max="58" width="4.75" style="53" customWidth="1"/>
    <col min="59" max="59" width="7.75" style="53" customWidth="1"/>
    <col min="60" max="60" width="12.75" style="53" customWidth="1"/>
    <col min="61" max="63" width="6.75" style="53" customWidth="1"/>
    <col min="64" max="16384" width="11.25" style="53"/>
  </cols>
  <sheetData>
    <row r="1" spans="1:76" ht="14.95" thickBot="1" x14ac:dyDescent="0.3">
      <c r="A1" s="48"/>
      <c r="B1" s="48"/>
      <c r="C1" s="65"/>
      <c r="D1" s="48"/>
      <c r="E1" s="66"/>
      <c r="F1" s="188"/>
      <c r="G1" s="48"/>
      <c r="H1" s="48"/>
      <c r="I1" s="48"/>
      <c r="J1" s="188"/>
      <c r="K1" s="188"/>
      <c r="L1" s="188"/>
      <c r="M1" s="48"/>
      <c r="N1" s="48"/>
      <c r="O1" s="48"/>
      <c r="P1" s="188"/>
      <c r="Q1" s="66"/>
      <c r="R1" s="66"/>
      <c r="S1" s="194"/>
      <c r="T1" s="183"/>
      <c r="U1" s="48"/>
      <c r="V1" s="48"/>
      <c r="W1" s="48"/>
      <c r="X1" s="48"/>
      <c r="Y1" s="48"/>
      <c r="Z1" s="48"/>
      <c r="AA1" s="48"/>
      <c r="AB1" s="48"/>
      <c r="AC1" s="67"/>
      <c r="AD1" s="48"/>
      <c r="AE1" s="48"/>
      <c r="AF1" s="48"/>
      <c r="AG1" s="48"/>
      <c r="AH1" s="48"/>
      <c r="AI1" s="48"/>
      <c r="AJ1" s="48"/>
      <c r="AK1" s="48"/>
      <c r="AL1" s="48"/>
      <c r="AM1" s="48"/>
      <c r="AN1" s="48"/>
      <c r="AO1" s="48"/>
      <c r="AP1" s="48"/>
      <c r="AQ1" s="48"/>
      <c r="AR1" s="48"/>
      <c r="AS1" s="48"/>
      <c r="AT1" s="48"/>
      <c r="AU1" s="48"/>
      <c r="AV1" s="48"/>
      <c r="AW1" s="211"/>
      <c r="AX1" s="211"/>
      <c r="AY1" s="48"/>
      <c r="AZ1" s="48"/>
      <c r="BA1" s="48"/>
      <c r="BB1" s="48"/>
      <c r="BC1" s="48"/>
      <c r="BD1" s="48"/>
      <c r="BE1" s="48"/>
      <c r="BF1" s="211"/>
      <c r="BG1" s="211"/>
      <c r="BH1" s="48"/>
      <c r="BI1" s="48"/>
      <c r="BJ1" s="211"/>
      <c r="BK1" s="211"/>
      <c r="BL1" s="48"/>
    </row>
    <row r="2" spans="1:76" ht="27.7" customHeight="1" thickBot="1" x14ac:dyDescent="0.3">
      <c r="A2" s="197"/>
      <c r="B2" s="198"/>
      <c r="C2" s="199"/>
      <c r="D2" s="242" t="s">
        <v>50</v>
      </c>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243"/>
      <c r="AL2" s="243"/>
      <c r="AM2" s="243"/>
      <c r="AN2" s="243"/>
      <c r="AO2" s="243"/>
      <c r="AP2" s="244"/>
      <c r="AQ2" s="233" t="s">
        <v>52</v>
      </c>
      <c r="AR2" s="234"/>
      <c r="AS2" s="234"/>
      <c r="AT2" s="234"/>
      <c r="AU2" s="235"/>
      <c r="AV2" s="48"/>
      <c r="AW2" s="211"/>
      <c r="AX2" s="211"/>
      <c r="AY2" s="48"/>
      <c r="AZ2" s="48"/>
      <c r="BA2" s="48"/>
      <c r="BB2" s="48"/>
      <c r="BC2" s="48"/>
      <c r="BD2" s="48"/>
      <c r="BE2" s="48"/>
      <c r="BF2" s="211"/>
      <c r="BG2" s="211"/>
      <c r="BH2" s="48"/>
      <c r="BI2" s="48"/>
      <c r="BJ2" s="211"/>
      <c r="BK2" s="211"/>
      <c r="BL2" s="48"/>
    </row>
    <row r="3" spans="1:76" ht="26.5" customHeight="1" thickBot="1" x14ac:dyDescent="0.3">
      <c r="A3" s="200"/>
      <c r="B3" s="201"/>
      <c r="C3" s="202"/>
      <c r="D3" s="228"/>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c r="AE3" s="229"/>
      <c r="AF3" s="229"/>
      <c r="AG3" s="229"/>
      <c r="AH3" s="229"/>
      <c r="AI3" s="229"/>
      <c r="AJ3" s="229"/>
      <c r="AK3" s="229"/>
      <c r="AL3" s="229"/>
      <c r="AM3" s="229"/>
      <c r="AN3" s="229"/>
      <c r="AO3" s="229"/>
      <c r="AP3" s="230"/>
      <c r="AQ3" s="233" t="s">
        <v>53</v>
      </c>
      <c r="AR3" s="234"/>
      <c r="AS3" s="234"/>
      <c r="AT3" s="234"/>
      <c r="AU3" s="235"/>
      <c r="AV3" s="48"/>
      <c r="AW3" s="211"/>
      <c r="AX3" s="211"/>
      <c r="AY3" s="48"/>
      <c r="AZ3" s="48"/>
      <c r="BA3" s="48"/>
      <c r="BB3" s="48"/>
      <c r="BC3" s="48"/>
      <c r="BD3" s="48"/>
      <c r="BE3" s="48"/>
      <c r="BF3" s="211"/>
      <c r="BG3" s="211"/>
      <c r="BH3" s="48"/>
      <c r="BI3" s="48"/>
      <c r="BJ3" s="211"/>
      <c r="BK3" s="211"/>
      <c r="BL3" s="48"/>
    </row>
    <row r="4" spans="1:76" ht="25.5" customHeight="1" x14ac:dyDescent="0.25">
      <c r="A4" s="200"/>
      <c r="B4" s="201"/>
      <c r="C4" s="202"/>
      <c r="D4" s="236" t="s">
        <v>891</v>
      </c>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c r="AO4" s="237"/>
      <c r="AP4" s="238"/>
      <c r="AQ4" s="208" t="s">
        <v>54</v>
      </c>
      <c r="AR4" s="209"/>
      <c r="AS4" s="209"/>
      <c r="AT4" s="209"/>
      <c r="AU4" s="210"/>
      <c r="AV4" s="48"/>
      <c r="AW4" s="211"/>
      <c r="AX4" s="211"/>
      <c r="AY4" s="48"/>
      <c r="AZ4" s="48"/>
      <c r="BA4" s="48"/>
      <c r="BB4" s="48"/>
      <c r="BC4" s="48"/>
      <c r="BD4" s="48"/>
      <c r="BE4" s="48"/>
      <c r="BF4" s="211"/>
      <c r="BG4" s="211"/>
      <c r="BH4" s="48"/>
      <c r="BI4" s="48"/>
      <c r="BJ4" s="211"/>
      <c r="BK4" s="211"/>
      <c r="BL4" s="48"/>
    </row>
    <row r="5" spans="1:76" ht="14.95" customHeight="1" thickBot="1" x14ac:dyDescent="0.3">
      <c r="A5" s="203"/>
      <c r="B5" s="204"/>
      <c r="C5" s="205"/>
      <c r="D5" s="239"/>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0"/>
      <c r="AN5" s="240"/>
      <c r="AO5" s="240"/>
      <c r="AP5" s="241"/>
      <c r="AQ5" s="213" t="s">
        <v>0</v>
      </c>
      <c r="AR5" s="214"/>
      <c r="AS5" s="214"/>
      <c r="AT5" s="214"/>
      <c r="AU5" s="215"/>
      <c r="AV5" s="48"/>
      <c r="AW5" s="211"/>
      <c r="AX5" s="211"/>
      <c r="AY5" s="48"/>
      <c r="AZ5" s="48"/>
      <c r="BA5" s="48"/>
      <c r="BB5" s="48"/>
      <c r="BC5" s="48"/>
      <c r="BD5" s="48"/>
      <c r="BE5" s="48"/>
      <c r="BF5" s="211"/>
      <c r="BG5" s="211"/>
      <c r="BH5" s="48"/>
      <c r="BI5" s="48"/>
      <c r="BJ5" s="211"/>
      <c r="BK5" s="211"/>
      <c r="BL5" s="48"/>
    </row>
    <row r="6" spans="1:76" ht="11.25" customHeight="1" x14ac:dyDescent="0.25">
      <c r="A6" s="67"/>
      <c r="B6" s="67"/>
      <c r="C6" s="67"/>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68"/>
      <c r="AR6" s="68"/>
      <c r="AS6" s="68"/>
      <c r="AT6" s="68"/>
      <c r="AU6" s="68"/>
      <c r="AV6" s="48"/>
      <c r="AW6" s="211"/>
      <c r="AX6" s="211"/>
      <c r="AY6" s="48"/>
      <c r="AZ6" s="48"/>
      <c r="BA6" s="48"/>
      <c r="BB6" s="48"/>
      <c r="BC6" s="48"/>
      <c r="BD6" s="48"/>
      <c r="BE6" s="48"/>
      <c r="BF6" s="211"/>
      <c r="BG6" s="211"/>
      <c r="BH6" s="48"/>
      <c r="BI6" s="48"/>
      <c r="BJ6" s="211"/>
      <c r="BK6" s="211"/>
      <c r="BL6" s="48"/>
    </row>
    <row r="7" spans="1:76" ht="11.25" customHeight="1" x14ac:dyDescent="0.25">
      <c r="A7" s="67"/>
      <c r="B7" s="67"/>
      <c r="C7" s="67"/>
      <c r="D7" s="50"/>
      <c r="E7" s="67"/>
      <c r="F7" s="188"/>
      <c r="G7" s="50"/>
      <c r="H7" s="50"/>
      <c r="I7" s="50"/>
      <c r="J7" s="175"/>
      <c r="K7" s="175"/>
      <c r="L7" s="175"/>
      <c r="M7" s="50"/>
      <c r="N7" s="50"/>
      <c r="O7" s="50"/>
      <c r="P7" s="175"/>
      <c r="Q7" s="50"/>
      <c r="R7" s="50"/>
      <c r="S7" s="175"/>
      <c r="T7" s="175"/>
      <c r="U7" s="50"/>
      <c r="V7" s="50"/>
      <c r="W7" s="50"/>
      <c r="X7" s="50"/>
      <c r="Y7" s="50"/>
      <c r="Z7" s="50"/>
      <c r="AA7" s="50"/>
      <c r="AB7" s="50"/>
      <c r="AC7" s="175"/>
      <c r="AD7" s="50"/>
      <c r="AE7" s="50"/>
      <c r="AF7" s="50"/>
      <c r="AG7" s="50"/>
      <c r="AH7" s="50"/>
      <c r="AI7" s="50"/>
      <c r="AJ7" s="50"/>
      <c r="AK7" s="50"/>
      <c r="AL7" s="50"/>
      <c r="AM7" s="50"/>
      <c r="AN7" s="50"/>
      <c r="AO7" s="50"/>
      <c r="AP7" s="50"/>
      <c r="AQ7" s="68"/>
      <c r="AR7" s="68"/>
      <c r="AS7" s="68"/>
      <c r="AT7" s="68"/>
      <c r="AU7" s="68"/>
      <c r="AV7" s="48"/>
      <c r="AW7" s="211"/>
      <c r="AX7" s="211"/>
      <c r="AY7" s="48"/>
      <c r="AZ7" s="48"/>
      <c r="BA7" s="48"/>
      <c r="BB7" s="48"/>
      <c r="BC7" s="48"/>
      <c r="BD7" s="48"/>
      <c r="BE7" s="48"/>
      <c r="BF7" s="211"/>
      <c r="BG7" s="211"/>
      <c r="BH7" s="48"/>
      <c r="BI7" s="48"/>
      <c r="BJ7" s="211"/>
      <c r="BK7" s="211"/>
      <c r="BL7" s="48"/>
    </row>
    <row r="8" spans="1:76" s="70" customFormat="1" ht="32.299999999999997" customHeight="1" x14ac:dyDescent="0.25">
      <c r="A8" s="206" t="s">
        <v>40</v>
      </c>
      <c r="B8" s="206"/>
      <c r="C8" s="206"/>
      <c r="D8" s="206"/>
      <c r="E8" s="206"/>
      <c r="F8" s="206"/>
      <c r="G8" s="182" t="s">
        <v>38</v>
      </c>
      <c r="H8" s="206" t="s">
        <v>39</v>
      </c>
      <c r="I8" s="206"/>
      <c r="J8" s="206" t="s">
        <v>41</v>
      </c>
      <c r="K8" s="206"/>
      <c r="L8" s="206"/>
      <c r="M8" s="206"/>
      <c r="N8" s="206"/>
      <c r="O8" s="206"/>
      <c r="P8" s="206"/>
      <c r="Q8" s="207" t="s">
        <v>1</v>
      </c>
      <c r="R8" s="207"/>
      <c r="S8" s="207" t="s">
        <v>36</v>
      </c>
      <c r="T8" s="207"/>
      <c r="U8" s="231" t="s">
        <v>47</v>
      </c>
      <c r="V8" s="231"/>
      <c r="W8" s="231"/>
      <c r="X8" s="231"/>
      <c r="Y8" s="231"/>
      <c r="Z8" s="231"/>
      <c r="AA8" s="231"/>
      <c r="AB8" s="231"/>
      <c r="AC8" s="93" t="s">
        <v>296</v>
      </c>
      <c r="AD8" s="231" t="s">
        <v>42</v>
      </c>
      <c r="AE8" s="231"/>
      <c r="AF8" s="231"/>
      <c r="AG8" s="231"/>
      <c r="AH8" s="231"/>
      <c r="AI8" s="231"/>
      <c r="AJ8" s="231" t="s">
        <v>49</v>
      </c>
      <c r="AK8" s="231"/>
      <c r="AL8" s="231"/>
      <c r="AM8" s="231"/>
      <c r="AN8" s="231"/>
      <c r="AO8" s="231"/>
      <c r="AP8" s="231"/>
      <c r="AQ8" s="231"/>
      <c r="AR8" s="231"/>
      <c r="AS8" s="231"/>
      <c r="AT8" s="231"/>
      <c r="AU8" s="231"/>
      <c r="AV8" s="231"/>
      <c r="AW8" s="231"/>
      <c r="AX8" s="231"/>
      <c r="AY8" s="231"/>
      <c r="AZ8" s="231"/>
      <c r="BA8" s="231"/>
      <c r="BB8" s="231"/>
      <c r="BC8" s="231"/>
      <c r="BD8" s="231"/>
      <c r="BE8" s="231"/>
      <c r="BF8" s="247"/>
      <c r="BG8" s="247"/>
      <c r="BH8" s="69"/>
      <c r="BI8" s="69"/>
      <c r="BJ8" s="247"/>
      <c r="BK8" s="247"/>
      <c r="BL8" s="69"/>
    </row>
    <row r="9" spans="1:76" s="71" customFormat="1" ht="97.15" customHeight="1" x14ac:dyDescent="0.25">
      <c r="A9" s="181" t="s">
        <v>2</v>
      </c>
      <c r="B9" s="86" t="s">
        <v>57</v>
      </c>
      <c r="C9" s="181" t="s">
        <v>3</v>
      </c>
      <c r="D9" s="181" t="s">
        <v>37</v>
      </c>
      <c r="E9" s="181" t="s">
        <v>4</v>
      </c>
      <c r="F9" s="181" t="s">
        <v>5</v>
      </c>
      <c r="G9" s="86" t="s">
        <v>6</v>
      </c>
      <c r="H9" s="86" t="s">
        <v>35</v>
      </c>
      <c r="I9" s="86" t="s">
        <v>7</v>
      </c>
      <c r="J9" s="181" t="s">
        <v>8</v>
      </c>
      <c r="K9" s="181" t="s">
        <v>9</v>
      </c>
      <c r="L9" s="181" t="s">
        <v>51</v>
      </c>
      <c r="M9" s="86" t="s">
        <v>10</v>
      </c>
      <c r="N9" s="86" t="s">
        <v>11</v>
      </c>
      <c r="O9" s="86" t="s">
        <v>43</v>
      </c>
      <c r="P9" s="181" t="s">
        <v>44</v>
      </c>
      <c r="Q9" s="86" t="s">
        <v>12</v>
      </c>
      <c r="R9" s="86" t="s">
        <v>13</v>
      </c>
      <c r="S9" s="181" t="s">
        <v>14</v>
      </c>
      <c r="T9" s="181" t="s">
        <v>15</v>
      </c>
      <c r="U9" s="86" t="s">
        <v>16</v>
      </c>
      <c r="V9" s="86" t="s">
        <v>20</v>
      </c>
      <c r="W9" s="86" t="s">
        <v>18</v>
      </c>
      <c r="X9" s="86" t="s">
        <v>19</v>
      </c>
      <c r="Y9" s="86" t="s">
        <v>17</v>
      </c>
      <c r="Z9" s="86" t="s">
        <v>21</v>
      </c>
      <c r="AA9" s="86" t="s">
        <v>22</v>
      </c>
      <c r="AB9" s="86" t="s">
        <v>23</v>
      </c>
      <c r="AC9" s="86" t="s">
        <v>24</v>
      </c>
      <c r="AD9" s="87" t="s">
        <v>166</v>
      </c>
      <c r="AE9" s="87" t="s">
        <v>221</v>
      </c>
      <c r="AF9" s="86" t="s">
        <v>222</v>
      </c>
      <c r="AG9" s="87" t="s">
        <v>165</v>
      </c>
      <c r="AH9" s="86" t="s">
        <v>223</v>
      </c>
      <c r="AI9" s="87" t="s">
        <v>167</v>
      </c>
      <c r="AJ9" s="87" t="s">
        <v>168</v>
      </c>
      <c r="AK9" s="86" t="s">
        <v>224</v>
      </c>
      <c r="AL9" s="86" t="s">
        <v>225</v>
      </c>
      <c r="AM9" s="86" t="s">
        <v>226</v>
      </c>
      <c r="AN9" s="86" t="s">
        <v>227</v>
      </c>
      <c r="AO9" s="86" t="s">
        <v>228</v>
      </c>
      <c r="AP9" s="86" t="s">
        <v>229</v>
      </c>
      <c r="AQ9" s="86" t="s">
        <v>230</v>
      </c>
      <c r="AR9" s="86" t="s">
        <v>231</v>
      </c>
      <c r="AS9" s="86" t="s">
        <v>232</v>
      </c>
      <c r="AT9" s="86" t="s">
        <v>233</v>
      </c>
      <c r="AU9" s="88" t="s">
        <v>45</v>
      </c>
      <c r="AV9" s="86" t="s">
        <v>58</v>
      </c>
      <c r="AW9" s="86" t="s">
        <v>46</v>
      </c>
      <c r="AX9" s="86" t="s">
        <v>48</v>
      </c>
      <c r="AY9" s="86" t="s">
        <v>25</v>
      </c>
      <c r="AZ9" s="86" t="s">
        <v>26</v>
      </c>
      <c r="BA9" s="87" t="s">
        <v>27</v>
      </c>
      <c r="BB9" s="87" t="s">
        <v>28</v>
      </c>
      <c r="BC9" s="87" t="s">
        <v>29</v>
      </c>
      <c r="BD9" s="87" t="s">
        <v>59</v>
      </c>
      <c r="BE9" s="87" t="s">
        <v>62</v>
      </c>
      <c r="BF9" s="246"/>
      <c r="BG9" s="245"/>
      <c r="BH9" s="245"/>
      <c r="BI9" s="245"/>
      <c r="BJ9" s="245"/>
      <c r="BK9" s="245"/>
      <c r="BL9" s="245"/>
      <c r="BM9" s="245"/>
      <c r="BN9" s="245"/>
      <c r="BO9" s="245"/>
      <c r="BP9" s="245"/>
      <c r="BQ9" s="245"/>
      <c r="BR9" s="245"/>
      <c r="BS9" s="245"/>
      <c r="BT9" s="245"/>
      <c r="BU9" s="245"/>
      <c r="BV9" s="245"/>
      <c r="BW9" s="245"/>
      <c r="BX9" s="245"/>
    </row>
    <row r="10" spans="1:76" s="72" customFormat="1" ht="100.55" customHeight="1" x14ac:dyDescent="0.25">
      <c r="A10" s="89">
        <v>1</v>
      </c>
      <c r="B10" s="102" t="s">
        <v>69</v>
      </c>
      <c r="C10" s="102" t="s">
        <v>70</v>
      </c>
      <c r="D10" s="103" t="s">
        <v>297</v>
      </c>
      <c r="E10" s="103" t="s">
        <v>298</v>
      </c>
      <c r="F10" s="152" t="s">
        <v>299</v>
      </c>
      <c r="G10" s="95" t="s">
        <v>246</v>
      </c>
      <c r="H10" s="95" t="s">
        <v>300</v>
      </c>
      <c r="I10" s="104" t="s">
        <v>301</v>
      </c>
      <c r="J10" s="102" t="s">
        <v>60</v>
      </c>
      <c r="K10" s="103" t="s">
        <v>61</v>
      </c>
      <c r="L10" s="103" t="s">
        <v>56</v>
      </c>
      <c r="M10" s="103" t="s">
        <v>236</v>
      </c>
      <c r="N10" s="104" t="s">
        <v>302</v>
      </c>
      <c r="O10" s="104" t="s">
        <v>191</v>
      </c>
      <c r="P10" s="103" t="s">
        <v>303</v>
      </c>
      <c r="Q10" s="96" t="s">
        <v>304</v>
      </c>
      <c r="R10" s="96" t="s">
        <v>304</v>
      </c>
      <c r="S10" s="104" t="s">
        <v>305</v>
      </c>
      <c r="T10" s="104" t="s">
        <v>306</v>
      </c>
      <c r="U10" s="97" t="s">
        <v>307</v>
      </c>
      <c r="V10" s="97" t="s">
        <v>307</v>
      </c>
      <c r="W10" s="97" t="s">
        <v>308</v>
      </c>
      <c r="X10" s="97" t="s">
        <v>308</v>
      </c>
      <c r="Y10" s="97" t="s">
        <v>308</v>
      </c>
      <c r="Z10" s="97" t="s">
        <v>308</v>
      </c>
      <c r="AA10" s="97" t="s">
        <v>307</v>
      </c>
      <c r="AB10" s="97" t="s">
        <v>308</v>
      </c>
      <c r="AC10" s="104" t="s">
        <v>236</v>
      </c>
      <c r="AD10" s="98" t="s">
        <v>271</v>
      </c>
      <c r="AE10" s="98" t="s">
        <v>172</v>
      </c>
      <c r="AF10" s="99" t="str">
        <f t="shared" ref="AF10:AF19" si="0">AR10</f>
        <v>ALTO</v>
      </c>
      <c r="AG10" s="97" t="s">
        <v>142</v>
      </c>
      <c r="AH10" s="99" t="str">
        <f>_xlfn.IFNA((AS10),"")</f>
        <v>MEDIO</v>
      </c>
      <c r="AI10" s="97" t="s">
        <v>153</v>
      </c>
      <c r="AJ10" s="97" t="s">
        <v>161</v>
      </c>
      <c r="AK10" s="99" t="str">
        <f>_xlfn.IFNA((AT10),"")</f>
        <v>MEDIO</v>
      </c>
      <c r="AL10" s="100" t="str">
        <f>VLOOKUP($AD10,Tipologías!$B$3:$H$17,2,FALSE)</f>
        <v>ALTO</v>
      </c>
      <c r="AM10" s="100">
        <f>IF(AD10="",0,IF(AL10="Bajo",1,IF(AL10="Medio",2,3)))</f>
        <v>3</v>
      </c>
      <c r="AN10" s="100" t="str">
        <f>VLOOKUP($AE10,Tipologías!$A$21:$C$24,3,FALSE)</f>
        <v>MEDIO</v>
      </c>
      <c r="AO10" s="100">
        <f>IF(AE10="",0,IF(AN10="Bajo",1,IF(AN10="Medio",2,3)))</f>
        <v>2</v>
      </c>
      <c r="AP10" s="100">
        <f>VLOOKUP($AI10,Tipologías!$A$38:$B$42,2,FALSE)</f>
        <v>1</v>
      </c>
      <c r="AQ10" s="100">
        <f>VLOOKUP($AJ10,Tipologías!$A$46:$B$53,2,FALSE)</f>
        <v>1.25</v>
      </c>
      <c r="AR10" s="100" t="str">
        <f>IF(MAX(AM10,AO10)=3,"ALTO",IF(MAX(AM10,AO10)=2,"MEDIO",IF(MAX(AM10,AO10)=1,"BAJO","  ")))</f>
        <v>ALTO</v>
      </c>
      <c r="AS10" s="100" t="str">
        <f>VLOOKUP($AG10,Tipologías!$A$29:$C$33,3,FALSE)</f>
        <v>MEDIO</v>
      </c>
      <c r="AT10" s="100" t="str">
        <f t="shared" ref="AT10:AT39" si="1">IF(SUM($AP10,$AQ10)&gt;=3,"ALTO",IF(SUM($AP10,$AQ10)&lt;2,"BAJO","MEDIO"))</f>
        <v>MEDIO</v>
      </c>
      <c r="AU10" s="100" t="str">
        <f>_xlfn.IFNA(IF(AND(AR10="BAJO",AS10="BAJO",AT10="BAJO"),"BAJO",IF(AND(AR10="ALTO",AS10="ALTO",AT10="ALTO"),"ALTO",IF(COUNTIF(AR10:AT10,"ALTO")=2,"ALTO","MEDIO")))," ")</f>
        <v>MEDIO</v>
      </c>
      <c r="AV10" s="100" t="str">
        <f>_xlfn.IFNA(VLOOKUP(AD10,Tipologías!$B$3:$H$17,4,0),"")</f>
        <v>INFORMACIÓN PÚBLICA RESERVADA</v>
      </c>
      <c r="AW10" s="100" t="str">
        <f>IF(AV10="INFORMACIÓN PÚBLICA","IPB",IF(AV10="INFORMACIÓN PÚBLICA CLASIFICADA","IPC",IF(AV10="INFORMACIÓN PÚBLICA RESERVADA","IPR",IF(AV10="",""))))</f>
        <v>IPR</v>
      </c>
      <c r="AX10" s="100" t="str">
        <f>_xlfn.IFNA(VLOOKUP(AD10,Tipologías!$B$3:$H$17,3,0),"")</f>
        <v>LEY 1712 ARTÍCULO 19 LITERAL C "LAS RELACIONES INTERNACIONALES."</v>
      </c>
      <c r="AY10" s="100" t="str">
        <f>_xlfn.IFNA(VLOOKUP(AD10,Tipologías!$B$3:$H$17,5,0),"")</f>
        <v>LEY 1755 ARTÍCULO 24 LITERAL 2: TENDRÁN CARÁCTER RESERVADO LAS INFORMACIONES Y DOCUMENTOS EXPRESAMENTE SOMETIDOS A RESERVA POR LA CONSTITUCIÓN POLÍTICA Y EN ESPECIAL LAS INSTRUCCIONES EN MATERIA DIPLOMÁTICA</v>
      </c>
      <c r="AZ10" s="100" t="str">
        <f>_xlfn.IFNA(VLOOKUP(AD10,Tipologías!$B$3:$H$17,6,0),"")</f>
        <v>LEY 1712 DE 2014</v>
      </c>
      <c r="BA10" s="94" t="s">
        <v>238</v>
      </c>
      <c r="BB10" s="105">
        <v>44683</v>
      </c>
      <c r="BC10" s="96" t="s">
        <v>284</v>
      </c>
      <c r="BD10" s="97" t="s">
        <v>311</v>
      </c>
      <c r="BE10" s="97" t="s">
        <v>312</v>
      </c>
      <c r="BF10" s="246"/>
      <c r="BG10" s="245"/>
      <c r="BH10" s="245"/>
      <c r="BI10" s="245"/>
      <c r="BJ10" s="245"/>
      <c r="BK10" s="245"/>
      <c r="BL10" s="245"/>
      <c r="BM10" s="245"/>
      <c r="BN10" s="245"/>
      <c r="BO10" s="245"/>
      <c r="BP10" s="245"/>
      <c r="BQ10" s="245"/>
      <c r="BR10" s="245"/>
      <c r="BS10" s="245"/>
      <c r="BT10" s="245"/>
      <c r="BU10" s="245"/>
      <c r="BV10" s="245"/>
      <c r="BW10" s="245"/>
      <c r="BX10" s="245"/>
    </row>
    <row r="11" spans="1:76" s="73" customFormat="1" ht="100.55" customHeight="1" x14ac:dyDescent="0.25">
      <c r="A11" s="89">
        <v>2</v>
      </c>
      <c r="B11" s="102" t="s">
        <v>69</v>
      </c>
      <c r="C11" s="102" t="s">
        <v>70</v>
      </c>
      <c r="D11" s="103" t="s">
        <v>297</v>
      </c>
      <c r="E11" s="103" t="s">
        <v>309</v>
      </c>
      <c r="F11" s="152" t="s">
        <v>310</v>
      </c>
      <c r="G11" s="95" t="s">
        <v>214</v>
      </c>
      <c r="H11" s="95" t="s">
        <v>300</v>
      </c>
      <c r="I11" s="104" t="s">
        <v>301</v>
      </c>
      <c r="J11" s="102" t="s">
        <v>60</v>
      </c>
      <c r="K11" s="103" t="s">
        <v>61</v>
      </c>
      <c r="L11" s="103" t="s">
        <v>56</v>
      </c>
      <c r="M11" s="103" t="s">
        <v>236</v>
      </c>
      <c r="N11" s="104" t="s">
        <v>302</v>
      </c>
      <c r="O11" s="104" t="s">
        <v>191</v>
      </c>
      <c r="P11" s="103" t="s">
        <v>303</v>
      </c>
      <c r="Q11" s="96" t="s">
        <v>304</v>
      </c>
      <c r="R11" s="96" t="s">
        <v>304</v>
      </c>
      <c r="S11" s="104" t="s">
        <v>305</v>
      </c>
      <c r="T11" s="104" t="s">
        <v>306</v>
      </c>
      <c r="U11" s="97" t="s">
        <v>307</v>
      </c>
      <c r="V11" s="97" t="s">
        <v>307</v>
      </c>
      <c r="W11" s="97" t="s">
        <v>308</v>
      </c>
      <c r="X11" s="97" t="s">
        <v>308</v>
      </c>
      <c r="Y11" s="97" t="s">
        <v>308</v>
      </c>
      <c r="Z11" s="97" t="s">
        <v>308</v>
      </c>
      <c r="AA11" s="97" t="s">
        <v>307</v>
      </c>
      <c r="AB11" s="97" t="s">
        <v>308</v>
      </c>
      <c r="AC11" s="104" t="s">
        <v>236</v>
      </c>
      <c r="AD11" s="97" t="s">
        <v>266</v>
      </c>
      <c r="AE11" s="97" t="s">
        <v>172</v>
      </c>
      <c r="AF11" s="99" t="str">
        <f t="shared" si="0"/>
        <v>ALTO</v>
      </c>
      <c r="AG11" s="97" t="s">
        <v>141</v>
      </c>
      <c r="AH11" s="99" t="str">
        <f t="shared" ref="AH11:AH65" si="2">_xlfn.IFNA((AS11),"")</f>
        <v>BAJO</v>
      </c>
      <c r="AI11" s="97" t="s">
        <v>149</v>
      </c>
      <c r="AJ11" s="97" t="s">
        <v>161</v>
      </c>
      <c r="AK11" s="99" t="str">
        <f t="shared" ref="AK11:AK65" si="3">_xlfn.IFNA((AT11),"")</f>
        <v>BAJO</v>
      </c>
      <c r="AL11" s="100" t="str">
        <f>VLOOKUP($AD11,Tipologías!$B$3:$H$17,2,FALSE)</f>
        <v>ALTO</v>
      </c>
      <c r="AM11" s="100">
        <f>IF(AD11="",0,IF(AL11="Bajo",1,IF(AL11="Medio",2,3)))</f>
        <v>3</v>
      </c>
      <c r="AN11" s="100" t="str">
        <f>VLOOKUP($AE11,Tipologías!$A$21:$C$24,3,FALSE)</f>
        <v>MEDIO</v>
      </c>
      <c r="AO11" s="100">
        <f>IF(AE11="",0,IF(AN11="Bajo",1,IF(AN11="Medio",2,3)))</f>
        <v>2</v>
      </c>
      <c r="AP11" s="100">
        <f>VLOOKUP($AI11,Tipologías!$A$38:$B$42,2,FALSE)</f>
        <v>0</v>
      </c>
      <c r="AQ11" s="100">
        <f>VLOOKUP($AJ11,Tipologías!$A$46:$B$53,2,FALSE)</f>
        <v>1.25</v>
      </c>
      <c r="AR11" s="100" t="str">
        <f t="shared" ref="AR11:AR65" si="4">IF(MAX(AM11,AO11)=3,"ALTO",IF(MAX(AM11,AO11)=2,"MEDIO",IF(MAX(AM11,AO11)=1,"BAJO","  ")))</f>
        <v>ALTO</v>
      </c>
      <c r="AS11" s="100" t="str">
        <f>VLOOKUP($AG11,Tipologías!$A$29:$C$33,3,FALSE)</f>
        <v>BAJO</v>
      </c>
      <c r="AT11" s="100" t="str">
        <f t="shared" si="1"/>
        <v>BAJO</v>
      </c>
      <c r="AU11" s="100" t="str">
        <f t="shared" ref="AU11:AU65" si="5">_xlfn.IFNA(IF(AND(AR11="BAJO",AS11="BAJO",AT11="BAJO"),"BAJO",IF(AND(AR11="ALTO",AS11="ALTO",AT11="ALTO"),"ALTO",IF(COUNTIF(AR11:AT11,"ALTO")=2,"ALTO","MEDIO")))," ")</f>
        <v>MEDIO</v>
      </c>
      <c r="AV11" s="100" t="str">
        <f>_xlfn.IFNA(VLOOKUP(AD11,Tipologías!$B$3:$H$17,4,0),"")</f>
        <v>INFORMACIÓN PÚBLICA CLASIFICADA</v>
      </c>
      <c r="AW11" s="100" t="str">
        <f t="shared" ref="AW11:AW65" si="6">IF(AV11="INFORMACIÓN PÚBLICA","IPB",IF(AV11="INFORMACIÓN PÚBLICA CLASIFICADA","IPC",IF(AV11="INFORMACIÓN PÚBLICA RESERVADA","IPR",IF(AV11="",""))))</f>
        <v>IPC</v>
      </c>
      <c r="AX11" s="100" t="str">
        <f>_xlfn.IFNA(VLOOKUP(AD11,Tipologías!$B$3:$H$17,3,0),"")</f>
        <v>LEY 1712, ARTÍCULO 18 LITERAL A "EL DERECHO DE TODA PERSONA A LA INTIMIDAD."</v>
      </c>
      <c r="AY11" s="100" t="str">
        <f>_xlfn.IFNA(VLOOKUP(AD11,Tipologías!$B$3:$H$17,5,0),"")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11" s="100" t="str">
        <f>_xlfn.IFNA(VLOOKUP(AD11,Tipologías!$B$3:$H$17,6,0),"")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11" s="94" t="s">
        <v>238</v>
      </c>
      <c r="BB11" s="105">
        <v>44683</v>
      </c>
      <c r="BC11" s="96" t="s">
        <v>280</v>
      </c>
      <c r="BD11" s="97" t="s">
        <v>311</v>
      </c>
      <c r="BE11" s="97" t="s">
        <v>312</v>
      </c>
      <c r="BF11" s="246"/>
      <c r="BG11" s="245"/>
      <c r="BH11" s="245"/>
      <c r="BI11" s="245"/>
      <c r="BJ11" s="245"/>
      <c r="BK11" s="245"/>
      <c r="BL11" s="245"/>
      <c r="BM11" s="245"/>
      <c r="BN11" s="245"/>
      <c r="BO11" s="245"/>
      <c r="BP11" s="245"/>
      <c r="BQ11" s="245"/>
      <c r="BR11" s="245"/>
      <c r="BS11" s="245"/>
      <c r="BT11" s="245"/>
      <c r="BU11" s="245"/>
      <c r="BV11" s="245"/>
      <c r="BW11" s="245"/>
      <c r="BX11" s="245"/>
    </row>
    <row r="12" spans="1:76" s="72" customFormat="1" ht="100.55" customHeight="1" x14ac:dyDescent="0.25">
      <c r="A12" s="144">
        <v>3</v>
      </c>
      <c r="B12" s="102" t="s">
        <v>79</v>
      </c>
      <c r="C12" s="102" t="s">
        <v>196</v>
      </c>
      <c r="D12" s="103" t="s">
        <v>313</v>
      </c>
      <c r="E12" s="103" t="s">
        <v>314</v>
      </c>
      <c r="F12" s="152" t="s">
        <v>315</v>
      </c>
      <c r="G12" s="95" t="s">
        <v>246</v>
      </c>
      <c r="H12" s="95" t="s">
        <v>78</v>
      </c>
      <c r="I12" s="104" t="s">
        <v>316</v>
      </c>
      <c r="J12" s="102" t="s">
        <v>317</v>
      </c>
      <c r="K12" s="103" t="s">
        <v>61</v>
      </c>
      <c r="L12" s="103" t="s">
        <v>56</v>
      </c>
      <c r="M12" s="103" t="s">
        <v>318</v>
      </c>
      <c r="N12" s="104" t="s">
        <v>319</v>
      </c>
      <c r="O12" s="104" t="s">
        <v>191</v>
      </c>
      <c r="P12" s="103" t="s">
        <v>320</v>
      </c>
      <c r="Q12" s="96" t="s">
        <v>304</v>
      </c>
      <c r="R12" s="96"/>
      <c r="S12" s="104" t="s">
        <v>321</v>
      </c>
      <c r="T12" s="104" t="s">
        <v>322</v>
      </c>
      <c r="U12" s="97" t="s">
        <v>307</v>
      </c>
      <c r="V12" s="97" t="s">
        <v>307</v>
      </c>
      <c r="W12" s="97" t="s">
        <v>308</v>
      </c>
      <c r="X12" s="97" t="s">
        <v>308</v>
      </c>
      <c r="Y12" s="97" t="s">
        <v>308</v>
      </c>
      <c r="Z12" s="97" t="s">
        <v>308</v>
      </c>
      <c r="AA12" s="97" t="s">
        <v>236</v>
      </c>
      <c r="AB12" s="97" t="s">
        <v>236</v>
      </c>
      <c r="AC12" s="104" t="s">
        <v>236</v>
      </c>
      <c r="AD12" s="97" t="s">
        <v>272</v>
      </c>
      <c r="AE12" s="97" t="s">
        <v>176</v>
      </c>
      <c r="AF12" s="99" t="str">
        <f t="shared" si="0"/>
        <v>ALTO</v>
      </c>
      <c r="AG12" s="97" t="s">
        <v>144</v>
      </c>
      <c r="AH12" s="99" t="str">
        <f t="shared" si="2"/>
        <v>ALTO</v>
      </c>
      <c r="AI12" s="97" t="s">
        <v>155</v>
      </c>
      <c r="AJ12" s="97" t="s">
        <v>163</v>
      </c>
      <c r="AK12" s="99" t="str">
        <f t="shared" si="3"/>
        <v>MEDIO</v>
      </c>
      <c r="AL12" s="100" t="str">
        <f>VLOOKUP($AD12,Tipologías!$B$3:$H$17,2,FALSE)</f>
        <v>ALTO</v>
      </c>
      <c r="AM12" s="100">
        <f>IF(AD12="",0,IF(AL12="Bajo",1,IF(AL12="Medio",2,3)))</f>
        <v>3</v>
      </c>
      <c r="AN12" s="100" t="str">
        <f>VLOOKUP($AE12,Tipologías!$A$21:$C$24,3,FALSE)</f>
        <v>ALTO</v>
      </c>
      <c r="AO12" s="100">
        <f>IF(AE12="",0,IF(AN12="Bajo",1,IF(AN12="Medio",2,3)))</f>
        <v>3</v>
      </c>
      <c r="AP12" s="100">
        <f>VLOOKUP($AI12,Tipologías!$A$38:$B$42,2,FALSE)</f>
        <v>2</v>
      </c>
      <c r="AQ12" s="100">
        <f>VLOOKUP($AJ12,Tipologías!$A$46:$B$53,2,FALSE)</f>
        <v>0.5</v>
      </c>
      <c r="AR12" s="100" t="str">
        <f t="shared" si="4"/>
        <v>ALTO</v>
      </c>
      <c r="AS12" s="100" t="str">
        <f>VLOOKUP($AG12,Tipologías!$A$29:$C$33,3,FALSE)</f>
        <v>ALTO</v>
      </c>
      <c r="AT12" s="100" t="str">
        <f t="shared" si="1"/>
        <v>MEDIO</v>
      </c>
      <c r="AU12" s="100" t="str">
        <f t="shared" si="5"/>
        <v>ALTO</v>
      </c>
      <c r="AV12" s="100" t="str">
        <f>_xlfn.IFNA(VLOOKUP(AD12,Tipologías!$B$3:$H$17,4,0),"")</f>
        <v>INFORMACIÓN PÚBLICA RESERVADA</v>
      </c>
      <c r="AW12" s="100" t="str">
        <f t="shared" si="6"/>
        <v>IPR</v>
      </c>
      <c r="AX12" s="100" t="str">
        <f>_xlfn.IFNA(VLOOKUP(AD12,Tipologías!$B$3:$H$17,3,0),"")</f>
        <v>LEY 1712 ARTÍCULO 19 LITERAL D "LA PREVENCIÓN, INVESTIGACIÓN Y PERSECUCIÓN DE LOS DELITOS Y LAS FALTAS DISCIPLINARIAS, MIENTRAS QUE NO SE HAGA EFECTIVA LA MEDIDA DE ASEGURAMIENTO O SE FORMULE PLIEGO DE CARGOS, SEGÚN EL CASO."</v>
      </c>
      <c r="AY12" s="100" t="str">
        <f>_xlfn.IFNA(VLOOKUP(AD12,Tipologías!$B$3:$H$17,5,0),"")</f>
        <v>LEY 734 DE 2002 (CDU),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v>
      </c>
      <c r="AZ12" s="100" t="str">
        <f>_xlfn.IFNA(VLOOKUP(AD12,Tipologías!$B$3:$H$17,6,0),"")</f>
        <v>LEY 1712 DE 2014</v>
      </c>
      <c r="BA12" s="94" t="s">
        <v>238</v>
      </c>
      <c r="BB12" s="105">
        <v>44683</v>
      </c>
      <c r="BC12" s="96" t="s">
        <v>336</v>
      </c>
      <c r="BD12" s="97" t="s">
        <v>337</v>
      </c>
      <c r="BE12" s="97" t="s">
        <v>338</v>
      </c>
      <c r="BF12" s="246"/>
      <c r="BG12" s="245"/>
      <c r="BH12" s="245"/>
      <c r="BI12" s="245"/>
      <c r="BJ12" s="245"/>
      <c r="BK12" s="245"/>
      <c r="BL12" s="245"/>
      <c r="BM12" s="245"/>
      <c r="BN12" s="245"/>
      <c r="BO12" s="245"/>
      <c r="BP12" s="245"/>
      <c r="BQ12" s="245"/>
      <c r="BR12" s="245"/>
      <c r="BS12" s="245"/>
      <c r="BT12" s="245"/>
      <c r="BU12" s="245"/>
      <c r="BV12" s="245"/>
      <c r="BW12" s="245"/>
      <c r="BX12" s="245"/>
    </row>
    <row r="13" spans="1:76" s="72" customFormat="1" ht="100.55" customHeight="1" x14ac:dyDescent="0.25">
      <c r="A13" s="144">
        <v>4</v>
      </c>
      <c r="B13" s="102" t="s">
        <v>79</v>
      </c>
      <c r="C13" s="102" t="s">
        <v>196</v>
      </c>
      <c r="D13" s="103" t="s">
        <v>313</v>
      </c>
      <c r="E13" s="103" t="s">
        <v>323</v>
      </c>
      <c r="F13" s="152" t="s">
        <v>324</v>
      </c>
      <c r="G13" s="95" t="s">
        <v>246</v>
      </c>
      <c r="H13" s="95" t="s">
        <v>78</v>
      </c>
      <c r="I13" s="104" t="s">
        <v>316</v>
      </c>
      <c r="J13" s="102" t="s">
        <v>60</v>
      </c>
      <c r="K13" s="103" t="s">
        <v>61</v>
      </c>
      <c r="L13" s="103" t="s">
        <v>56</v>
      </c>
      <c r="M13" s="103" t="s">
        <v>236</v>
      </c>
      <c r="N13" s="104" t="s">
        <v>319</v>
      </c>
      <c r="O13" s="104" t="s">
        <v>191</v>
      </c>
      <c r="P13" s="103" t="s">
        <v>320</v>
      </c>
      <c r="Q13" s="96" t="s">
        <v>304</v>
      </c>
      <c r="R13" s="96"/>
      <c r="S13" s="104" t="s">
        <v>325</v>
      </c>
      <c r="T13" s="104" t="s">
        <v>326</v>
      </c>
      <c r="U13" s="97" t="s">
        <v>307</v>
      </c>
      <c r="V13" s="97" t="s">
        <v>307</v>
      </c>
      <c r="W13" s="97" t="s">
        <v>308</v>
      </c>
      <c r="X13" s="97" t="s">
        <v>308</v>
      </c>
      <c r="Y13" s="97" t="s">
        <v>308</v>
      </c>
      <c r="Z13" s="97" t="s">
        <v>308</v>
      </c>
      <c r="AA13" s="97" t="s">
        <v>236</v>
      </c>
      <c r="AB13" s="97" t="s">
        <v>236</v>
      </c>
      <c r="AC13" s="104" t="s">
        <v>236</v>
      </c>
      <c r="AD13" s="97" t="s">
        <v>278</v>
      </c>
      <c r="AE13" s="97" t="s">
        <v>174</v>
      </c>
      <c r="AF13" s="99" t="str">
        <f t="shared" si="0"/>
        <v>ALTO</v>
      </c>
      <c r="AG13" s="97" t="s">
        <v>141</v>
      </c>
      <c r="AH13" s="99" t="str">
        <f t="shared" si="2"/>
        <v>BAJO</v>
      </c>
      <c r="AI13" s="97" t="s">
        <v>153</v>
      </c>
      <c r="AJ13" s="97" t="s">
        <v>163</v>
      </c>
      <c r="AK13" s="99" t="str">
        <f t="shared" si="3"/>
        <v>BAJO</v>
      </c>
      <c r="AL13" s="100" t="str">
        <f>VLOOKUP($AD13,Tipologías!$B$3:$H$17,2,FALSE)</f>
        <v>ALTO</v>
      </c>
      <c r="AM13" s="100">
        <f t="shared" ref="AM13:AM24" si="7">IF(AD13="",0,IF(AL13="Bajo",1,IF(AL13="Medio",2,3)))</f>
        <v>3</v>
      </c>
      <c r="AN13" s="100" t="str">
        <f>VLOOKUP($AE13,Tipologías!$A$21:$C$24,3,FALSE)</f>
        <v>ALTO</v>
      </c>
      <c r="AO13" s="100">
        <f t="shared" ref="AO13:AO24" si="8">IF(AE13="",0,IF(AN13="Bajo",1,IF(AN13="Medio",2,3)))</f>
        <v>3</v>
      </c>
      <c r="AP13" s="100">
        <f>VLOOKUP($AI13,Tipologías!$A$38:$B$42,2,FALSE)</f>
        <v>1</v>
      </c>
      <c r="AQ13" s="100">
        <f>VLOOKUP($AJ13,Tipologías!$A$46:$B$53,2,FALSE)</f>
        <v>0.5</v>
      </c>
      <c r="AR13" s="100" t="str">
        <f t="shared" si="4"/>
        <v>ALTO</v>
      </c>
      <c r="AS13" s="100" t="str">
        <f>VLOOKUP($AG13,Tipologías!$A$29:$C$33,3,FALSE)</f>
        <v>BAJO</v>
      </c>
      <c r="AT13" s="100" t="str">
        <f t="shared" si="1"/>
        <v>BAJO</v>
      </c>
      <c r="AU13" s="100" t="str">
        <f t="shared" si="5"/>
        <v>MEDIO</v>
      </c>
      <c r="AV13" s="100" t="str">
        <f>_xlfn.IFNA(VLOOKUP(AD13,Tipologías!$B$3:$H$17,4,0),"")</f>
        <v>INFORMACIÓN PÚBLICA RESERVADA</v>
      </c>
      <c r="AW13" s="100" t="str">
        <f t="shared" si="6"/>
        <v>IPR</v>
      </c>
      <c r="AX13" s="100" t="str">
        <f>_xlfn.IFNA(VLOOKUP(AD13,Tipologías!$B$3:$H$17,3,0),"")</f>
        <v>LEY 1712 ARTÍCULO 19 PARÁGRAFO "SE EXCEPTÚAN TAMBIÉN LOS DOCUMENTOS QUE CONTENGAN LAS OPINIONES O PUNTOS DE VISTA QUE FORMEN PARTE DEL PROCESO DELIBERATIVO DE LOS SERVIDORES PÚBLICOS."</v>
      </c>
      <c r="AY13" s="100" t="str">
        <f>_xlfn.IFNA(VLOOKUP(AD13,Tipologías!$B$3:$H$17,5,0),"")</f>
        <v>LEY 1712 ARTÍCULO 19 PARÁGRAFO: SE EXCEPTÚAN TAMBIÉN LOS DOCUMENTOS QUE CONTENGAN LAS OPINIONES O PUNTOS DE VISTA QUE FORMEN PARTE DEL PROCESO DELIBERATIVO DE LOS SERVIDORES PÚBLICOS</v>
      </c>
      <c r="AZ13" s="100" t="str">
        <f>_xlfn.IFNA(VLOOKUP(AD13,Tipologías!$B$3:$H$17,6,0),"")</f>
        <v>LEY 1712 DE 2014</v>
      </c>
      <c r="BA13" s="94" t="s">
        <v>238</v>
      </c>
      <c r="BB13" s="105">
        <v>44683</v>
      </c>
      <c r="BC13" s="96" t="s">
        <v>339</v>
      </c>
      <c r="BD13" s="97" t="s">
        <v>337</v>
      </c>
      <c r="BE13" s="97" t="s">
        <v>338</v>
      </c>
      <c r="BF13" s="246"/>
      <c r="BG13" s="245"/>
      <c r="BH13" s="245"/>
      <c r="BI13" s="245"/>
      <c r="BJ13" s="245"/>
      <c r="BK13" s="245"/>
      <c r="BL13" s="245"/>
      <c r="BM13" s="245"/>
      <c r="BN13" s="245"/>
      <c r="BO13" s="245"/>
      <c r="BP13" s="245"/>
      <c r="BQ13" s="245"/>
      <c r="BR13" s="245"/>
      <c r="BS13" s="245"/>
      <c r="BT13" s="245"/>
      <c r="BU13" s="245"/>
      <c r="BV13" s="245"/>
      <c r="BW13" s="245"/>
      <c r="BX13" s="245"/>
    </row>
    <row r="14" spans="1:76" s="73" customFormat="1" ht="100.55" customHeight="1" x14ac:dyDescent="0.25">
      <c r="A14" s="144">
        <v>5</v>
      </c>
      <c r="B14" s="102" t="s">
        <v>79</v>
      </c>
      <c r="C14" s="102" t="s">
        <v>196</v>
      </c>
      <c r="D14" s="103" t="s">
        <v>313</v>
      </c>
      <c r="E14" s="103" t="s">
        <v>327</v>
      </c>
      <c r="F14" s="152" t="s">
        <v>328</v>
      </c>
      <c r="G14" s="95" t="s">
        <v>214</v>
      </c>
      <c r="H14" s="95" t="s">
        <v>78</v>
      </c>
      <c r="I14" s="104" t="s">
        <v>316</v>
      </c>
      <c r="J14" s="102" t="s">
        <v>60</v>
      </c>
      <c r="K14" s="103" t="s">
        <v>61</v>
      </c>
      <c r="L14" s="103" t="s">
        <v>56</v>
      </c>
      <c r="M14" s="103" t="s">
        <v>236</v>
      </c>
      <c r="N14" s="104" t="s">
        <v>319</v>
      </c>
      <c r="O14" s="104" t="s">
        <v>191</v>
      </c>
      <c r="P14" s="103" t="s">
        <v>303</v>
      </c>
      <c r="Q14" s="96" t="s">
        <v>304</v>
      </c>
      <c r="R14" s="96"/>
      <c r="S14" s="104" t="s">
        <v>236</v>
      </c>
      <c r="T14" s="104" t="s">
        <v>236</v>
      </c>
      <c r="U14" s="97" t="s">
        <v>307</v>
      </c>
      <c r="V14" s="97" t="s">
        <v>307</v>
      </c>
      <c r="W14" s="97" t="s">
        <v>308</v>
      </c>
      <c r="X14" s="97" t="s">
        <v>308</v>
      </c>
      <c r="Y14" s="97" t="s">
        <v>308</v>
      </c>
      <c r="Z14" s="97" t="s">
        <v>308</v>
      </c>
      <c r="AA14" s="97" t="s">
        <v>236</v>
      </c>
      <c r="AB14" s="97" t="s">
        <v>236</v>
      </c>
      <c r="AC14" s="104" t="s">
        <v>236</v>
      </c>
      <c r="AD14" s="97" t="s">
        <v>272</v>
      </c>
      <c r="AE14" s="97" t="s">
        <v>176</v>
      </c>
      <c r="AF14" s="99" t="str">
        <f t="shared" si="0"/>
        <v>ALTO</v>
      </c>
      <c r="AG14" s="97" t="s">
        <v>142</v>
      </c>
      <c r="AH14" s="99" t="str">
        <f t="shared" si="2"/>
        <v>MEDIO</v>
      </c>
      <c r="AI14" s="97" t="s">
        <v>155</v>
      </c>
      <c r="AJ14" s="97" t="s">
        <v>159</v>
      </c>
      <c r="AK14" s="99" t="str">
        <f t="shared" si="3"/>
        <v>ALTO</v>
      </c>
      <c r="AL14" s="100" t="str">
        <f>VLOOKUP($AD14,Tipologías!$B$3:$H$17,2,FALSE)</f>
        <v>ALTO</v>
      </c>
      <c r="AM14" s="100">
        <f t="shared" si="7"/>
        <v>3</v>
      </c>
      <c r="AN14" s="100" t="str">
        <f>VLOOKUP($AE14,Tipologías!$A$21:$C$24,3,FALSE)</f>
        <v>ALTO</v>
      </c>
      <c r="AO14" s="100">
        <f t="shared" si="8"/>
        <v>3</v>
      </c>
      <c r="AP14" s="100">
        <f>VLOOKUP($AI14,Tipologías!$A$38:$B$42,2,FALSE)</f>
        <v>2</v>
      </c>
      <c r="AQ14" s="100">
        <f>VLOOKUP($AJ14,Tipologías!$A$46:$B$53,2,FALSE)</f>
        <v>2</v>
      </c>
      <c r="AR14" s="100" t="str">
        <f t="shared" si="4"/>
        <v>ALTO</v>
      </c>
      <c r="AS14" s="100" t="str">
        <f>VLOOKUP($AG14,Tipologías!$A$29:$C$33,3,FALSE)</f>
        <v>MEDIO</v>
      </c>
      <c r="AT14" s="100" t="str">
        <f t="shared" si="1"/>
        <v>ALTO</v>
      </c>
      <c r="AU14" s="100" t="str">
        <f t="shared" si="5"/>
        <v>ALTO</v>
      </c>
      <c r="AV14" s="100" t="str">
        <f>_xlfn.IFNA(VLOOKUP(AD14,Tipologías!$B$3:$H$17,4,0),"")</f>
        <v>INFORMACIÓN PÚBLICA RESERVADA</v>
      </c>
      <c r="AW14" s="100" t="str">
        <f t="shared" si="6"/>
        <v>IPR</v>
      </c>
      <c r="AX14" s="100" t="str">
        <f>_xlfn.IFNA(VLOOKUP(AD14,Tipologías!$B$3:$H$17,3,0),"")</f>
        <v>LEY 1712 ARTÍCULO 19 LITERAL D "LA PREVENCIÓN, INVESTIGACIÓN Y PERSECUCIÓN DE LOS DELITOS Y LAS FALTAS DISCIPLINARIAS, MIENTRAS QUE NO SE HAGA EFECTIVA LA MEDIDA DE ASEGURAMIENTO O SE FORMULE PLIEGO DE CARGOS, SEGÚN EL CASO."</v>
      </c>
      <c r="AY14" s="100" t="str">
        <f>_xlfn.IFNA(VLOOKUP(AD14,Tipologías!$B$3:$H$17,5,0),"")</f>
        <v>LEY 734 DE 2002 (CDU),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v>
      </c>
      <c r="AZ14" s="100" t="str">
        <f>_xlfn.IFNA(VLOOKUP(AD14,Tipologías!$B$3:$H$17,6,0),"")</f>
        <v>LEY 1712 DE 2014</v>
      </c>
      <c r="BA14" s="94" t="s">
        <v>238</v>
      </c>
      <c r="BB14" s="105">
        <v>44683</v>
      </c>
      <c r="BC14" s="96" t="s">
        <v>336</v>
      </c>
      <c r="BD14" s="97" t="s">
        <v>337</v>
      </c>
      <c r="BE14" s="97" t="s">
        <v>338</v>
      </c>
      <c r="BF14" s="74"/>
      <c r="BG14" s="74"/>
      <c r="BH14" s="74"/>
      <c r="BI14" s="74"/>
      <c r="BJ14" s="74"/>
      <c r="BK14" s="74"/>
      <c r="BL14" s="74"/>
      <c r="BM14" s="74"/>
      <c r="BN14" s="74"/>
      <c r="BO14" s="74"/>
      <c r="BP14" s="74"/>
      <c r="BQ14" s="74"/>
      <c r="BR14" s="74"/>
      <c r="BS14" s="74"/>
      <c r="BT14" s="74"/>
      <c r="BU14" s="74"/>
      <c r="BV14" s="74"/>
      <c r="BW14" s="74"/>
      <c r="BX14" s="74"/>
    </row>
    <row r="15" spans="1:76" s="72" customFormat="1" ht="100.55" customHeight="1" x14ac:dyDescent="0.25">
      <c r="A15" s="144">
        <v>6</v>
      </c>
      <c r="B15" s="102" t="s">
        <v>79</v>
      </c>
      <c r="C15" s="102" t="s">
        <v>196</v>
      </c>
      <c r="D15" s="103" t="s">
        <v>313</v>
      </c>
      <c r="E15" s="103" t="s">
        <v>329</v>
      </c>
      <c r="F15" s="152" t="s">
        <v>330</v>
      </c>
      <c r="G15" s="95" t="s">
        <v>246</v>
      </c>
      <c r="H15" s="95" t="s">
        <v>78</v>
      </c>
      <c r="I15" s="104" t="s">
        <v>316</v>
      </c>
      <c r="J15" s="102" t="s">
        <v>317</v>
      </c>
      <c r="K15" s="103" t="s">
        <v>61</v>
      </c>
      <c r="L15" s="103" t="s">
        <v>56</v>
      </c>
      <c r="M15" s="103" t="s">
        <v>318</v>
      </c>
      <c r="N15" s="104" t="s">
        <v>319</v>
      </c>
      <c r="O15" s="104" t="s">
        <v>191</v>
      </c>
      <c r="P15" s="103" t="s">
        <v>331</v>
      </c>
      <c r="Q15" s="96" t="s">
        <v>304</v>
      </c>
      <c r="R15" s="96" t="s">
        <v>304</v>
      </c>
      <c r="S15" s="104" t="s">
        <v>329</v>
      </c>
      <c r="T15" s="104" t="s">
        <v>332</v>
      </c>
      <c r="U15" s="97" t="s">
        <v>307</v>
      </c>
      <c r="V15" s="97" t="s">
        <v>307</v>
      </c>
      <c r="W15" s="97" t="s">
        <v>307</v>
      </c>
      <c r="X15" s="97" t="s">
        <v>308</v>
      </c>
      <c r="Y15" s="97" t="s">
        <v>307</v>
      </c>
      <c r="Z15" s="97" t="s">
        <v>308</v>
      </c>
      <c r="AA15" s="97" t="s">
        <v>236</v>
      </c>
      <c r="AB15" s="97" t="s">
        <v>236</v>
      </c>
      <c r="AC15" s="104" t="s">
        <v>236</v>
      </c>
      <c r="AD15" s="97" t="s">
        <v>272</v>
      </c>
      <c r="AE15" s="97" t="s">
        <v>176</v>
      </c>
      <c r="AF15" s="99" t="str">
        <f t="shared" si="0"/>
        <v>ALTO</v>
      </c>
      <c r="AG15" s="97" t="s">
        <v>142</v>
      </c>
      <c r="AH15" s="99" t="str">
        <f t="shared" si="2"/>
        <v>MEDIO</v>
      </c>
      <c r="AI15" s="97" t="s">
        <v>155</v>
      </c>
      <c r="AJ15" s="97" t="s">
        <v>160</v>
      </c>
      <c r="AK15" s="99" t="str">
        <f t="shared" si="3"/>
        <v>ALTO</v>
      </c>
      <c r="AL15" s="100" t="str">
        <f>VLOOKUP($AD15,Tipologías!$B$3:$H$17,2,FALSE)</f>
        <v>ALTO</v>
      </c>
      <c r="AM15" s="100">
        <f t="shared" si="7"/>
        <v>3</v>
      </c>
      <c r="AN15" s="100" t="str">
        <f>VLOOKUP($AE15,Tipologías!$A$21:$C$24,3,FALSE)</f>
        <v>ALTO</v>
      </c>
      <c r="AO15" s="100">
        <f t="shared" si="8"/>
        <v>3</v>
      </c>
      <c r="AP15" s="100">
        <f>VLOOKUP($AI15,Tipologías!$A$38:$B$42,2,FALSE)</f>
        <v>2</v>
      </c>
      <c r="AQ15" s="100">
        <f>VLOOKUP($AJ15,Tipologías!$A$46:$B$53,2,FALSE)</f>
        <v>1.5</v>
      </c>
      <c r="AR15" s="100" t="str">
        <f t="shared" si="4"/>
        <v>ALTO</v>
      </c>
      <c r="AS15" s="100" t="str">
        <f>VLOOKUP($AG15,Tipologías!$A$29:$C$33,3,FALSE)</f>
        <v>MEDIO</v>
      </c>
      <c r="AT15" s="100" t="str">
        <f t="shared" si="1"/>
        <v>ALTO</v>
      </c>
      <c r="AU15" s="100" t="str">
        <f t="shared" si="5"/>
        <v>ALTO</v>
      </c>
      <c r="AV15" s="100" t="str">
        <f>_xlfn.IFNA(VLOOKUP(AD15,Tipologías!$B$3:$H$17,4,0),"")</f>
        <v>INFORMACIÓN PÚBLICA RESERVADA</v>
      </c>
      <c r="AW15" s="100" t="str">
        <f t="shared" si="6"/>
        <v>IPR</v>
      </c>
      <c r="AX15" s="100" t="str">
        <f>_xlfn.IFNA(VLOOKUP(AD15,Tipologías!$B$3:$H$17,3,0),"")</f>
        <v>LEY 1712 ARTÍCULO 19 LITERAL D "LA PREVENCIÓN, INVESTIGACIÓN Y PERSECUCIÓN DE LOS DELITOS Y LAS FALTAS DISCIPLINARIAS, MIENTRAS QUE NO SE HAGA EFECTIVA LA MEDIDA DE ASEGURAMIENTO O SE FORMULE PLIEGO DE CARGOS, SEGÚN EL CASO."</v>
      </c>
      <c r="AY15" s="100" t="str">
        <f>_xlfn.IFNA(VLOOKUP(AD15,Tipologías!$B$3:$H$17,5,0),"")</f>
        <v>LEY 734 DE 2002 (CDU),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v>
      </c>
      <c r="AZ15" s="100" t="str">
        <f>_xlfn.IFNA(VLOOKUP(AD15,Tipologías!$B$3:$H$17,6,0),"")</f>
        <v>LEY 1712 DE 2014</v>
      </c>
      <c r="BA15" s="94" t="s">
        <v>237</v>
      </c>
      <c r="BB15" s="105">
        <v>44683</v>
      </c>
      <c r="BC15" s="96" t="s">
        <v>340</v>
      </c>
      <c r="BD15" s="97" t="s">
        <v>337</v>
      </c>
      <c r="BE15" s="97" t="s">
        <v>338</v>
      </c>
      <c r="BF15" s="74"/>
      <c r="BG15" s="74"/>
      <c r="BH15" s="74"/>
      <c r="BI15" s="74"/>
      <c r="BJ15" s="74"/>
      <c r="BK15" s="74"/>
      <c r="BL15" s="74"/>
      <c r="BM15" s="74"/>
      <c r="BN15" s="74"/>
      <c r="BO15" s="74"/>
      <c r="BP15" s="74"/>
      <c r="BQ15" s="74"/>
      <c r="BR15" s="74"/>
      <c r="BS15" s="74"/>
      <c r="BT15" s="74"/>
      <c r="BU15" s="74"/>
      <c r="BV15" s="74"/>
      <c r="BW15" s="74"/>
      <c r="BX15" s="74"/>
    </row>
    <row r="16" spans="1:76" s="73" customFormat="1" ht="100.55" customHeight="1" x14ac:dyDescent="0.25">
      <c r="A16" s="144">
        <v>7</v>
      </c>
      <c r="B16" s="102" t="s">
        <v>79</v>
      </c>
      <c r="C16" s="102" t="s">
        <v>196</v>
      </c>
      <c r="D16" s="103" t="s">
        <v>313</v>
      </c>
      <c r="E16" s="103" t="s">
        <v>333</v>
      </c>
      <c r="F16" s="152" t="s">
        <v>334</v>
      </c>
      <c r="G16" s="95" t="s">
        <v>246</v>
      </c>
      <c r="H16" s="95" t="s">
        <v>78</v>
      </c>
      <c r="I16" s="104" t="s">
        <v>316</v>
      </c>
      <c r="J16" s="102" t="s">
        <v>317</v>
      </c>
      <c r="K16" s="103" t="s">
        <v>61</v>
      </c>
      <c r="L16" s="103" t="s">
        <v>56</v>
      </c>
      <c r="M16" s="103" t="s">
        <v>318</v>
      </c>
      <c r="N16" s="104" t="s">
        <v>319</v>
      </c>
      <c r="O16" s="104" t="s">
        <v>191</v>
      </c>
      <c r="P16" s="103" t="s">
        <v>331</v>
      </c>
      <c r="Q16" s="96" t="s">
        <v>304</v>
      </c>
      <c r="R16" s="96" t="s">
        <v>304</v>
      </c>
      <c r="S16" s="104" t="s">
        <v>335</v>
      </c>
      <c r="T16" s="104" t="s">
        <v>333</v>
      </c>
      <c r="U16" s="97" t="s">
        <v>307</v>
      </c>
      <c r="V16" s="97" t="s">
        <v>307</v>
      </c>
      <c r="W16" s="97" t="s">
        <v>307</v>
      </c>
      <c r="X16" s="97" t="s">
        <v>307</v>
      </c>
      <c r="Y16" s="97" t="s">
        <v>307</v>
      </c>
      <c r="Z16" s="97" t="s">
        <v>308</v>
      </c>
      <c r="AA16" s="97" t="s">
        <v>236</v>
      </c>
      <c r="AB16" s="97" t="s">
        <v>236</v>
      </c>
      <c r="AC16" s="104" t="s">
        <v>236</v>
      </c>
      <c r="AD16" s="97" t="s">
        <v>272</v>
      </c>
      <c r="AE16" s="97" t="s">
        <v>176</v>
      </c>
      <c r="AF16" s="99" t="str">
        <f t="shared" si="0"/>
        <v>ALTO</v>
      </c>
      <c r="AG16" s="97" t="s">
        <v>144</v>
      </c>
      <c r="AH16" s="99" t="str">
        <f t="shared" si="2"/>
        <v>ALTO</v>
      </c>
      <c r="AI16" s="97" t="s">
        <v>155</v>
      </c>
      <c r="AJ16" s="97" t="s">
        <v>158</v>
      </c>
      <c r="AK16" s="99" t="str">
        <f t="shared" si="3"/>
        <v>ALTO</v>
      </c>
      <c r="AL16" s="100" t="str">
        <f>VLOOKUP($AD16,Tipologías!$B$3:$H$17,2,FALSE)</f>
        <v>ALTO</v>
      </c>
      <c r="AM16" s="100">
        <f t="shared" si="7"/>
        <v>3</v>
      </c>
      <c r="AN16" s="100" t="str">
        <f>VLOOKUP($AE16,Tipologías!$A$21:$C$24,3,FALSE)</f>
        <v>ALTO</v>
      </c>
      <c r="AO16" s="100">
        <f t="shared" si="8"/>
        <v>3</v>
      </c>
      <c r="AP16" s="100">
        <f>VLOOKUP($AI16,Tipologías!$A$38:$B$42,2,FALSE)</f>
        <v>2</v>
      </c>
      <c r="AQ16" s="100">
        <f>VLOOKUP($AJ16,Tipologías!$A$46:$B$53,2,FALSE)</f>
        <v>2.25</v>
      </c>
      <c r="AR16" s="100" t="str">
        <f t="shared" si="4"/>
        <v>ALTO</v>
      </c>
      <c r="AS16" s="100" t="str">
        <f>VLOOKUP($AG16,Tipologías!$A$29:$C$33,3,FALSE)</f>
        <v>ALTO</v>
      </c>
      <c r="AT16" s="100" t="str">
        <f t="shared" si="1"/>
        <v>ALTO</v>
      </c>
      <c r="AU16" s="100" t="str">
        <f t="shared" si="5"/>
        <v>ALTO</v>
      </c>
      <c r="AV16" s="100" t="str">
        <f>_xlfn.IFNA(VLOOKUP(AD16,Tipologías!$B$3:$H$17,4,0),"")</f>
        <v>INFORMACIÓN PÚBLICA RESERVADA</v>
      </c>
      <c r="AW16" s="100" t="str">
        <f t="shared" si="6"/>
        <v>IPR</v>
      </c>
      <c r="AX16" s="100" t="str">
        <f>_xlfn.IFNA(VLOOKUP(AD16,Tipologías!$B$3:$H$17,3,0),"")</f>
        <v>LEY 1712 ARTÍCULO 19 LITERAL D "LA PREVENCIÓN, INVESTIGACIÓN Y PERSECUCIÓN DE LOS DELITOS Y LAS FALTAS DISCIPLINARIAS, MIENTRAS QUE NO SE HAGA EFECTIVA LA MEDIDA DE ASEGURAMIENTO O SE FORMULE PLIEGO DE CARGOS, SEGÚN EL CASO."</v>
      </c>
      <c r="AY16" s="100" t="str">
        <f>_xlfn.IFNA(VLOOKUP(AD16,Tipologías!$B$3:$H$17,5,0),"")</f>
        <v>LEY 734 DE 2002 (CDU),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v>
      </c>
      <c r="AZ16" s="100" t="str">
        <f>_xlfn.IFNA(VLOOKUP(AD16,Tipologías!$B$3:$H$17,6,0),"")</f>
        <v>LEY 1712 DE 2014</v>
      </c>
      <c r="BA16" s="94" t="s">
        <v>237</v>
      </c>
      <c r="BB16" s="105">
        <v>44683</v>
      </c>
      <c r="BC16" s="96" t="s">
        <v>336</v>
      </c>
      <c r="BD16" s="97" t="s">
        <v>337</v>
      </c>
      <c r="BE16" s="97" t="s">
        <v>338</v>
      </c>
      <c r="BF16" s="74"/>
      <c r="BG16" s="74"/>
      <c r="BH16" s="74"/>
      <c r="BI16" s="74"/>
      <c r="BJ16" s="74"/>
      <c r="BK16" s="74"/>
      <c r="BL16" s="74"/>
      <c r="BM16" s="74"/>
      <c r="BN16" s="74"/>
      <c r="BO16" s="74"/>
      <c r="BP16" s="74"/>
      <c r="BQ16" s="74"/>
      <c r="BR16" s="74"/>
      <c r="BS16" s="74"/>
      <c r="BT16" s="74"/>
      <c r="BU16" s="74"/>
      <c r="BV16" s="74"/>
      <c r="BW16" s="74"/>
      <c r="BX16" s="74"/>
    </row>
    <row r="17" spans="1:76" s="72" customFormat="1" ht="100.55" customHeight="1" x14ac:dyDescent="0.25">
      <c r="A17" s="144">
        <v>8</v>
      </c>
      <c r="B17" s="102" t="s">
        <v>73</v>
      </c>
      <c r="C17" s="102" t="s">
        <v>204</v>
      </c>
      <c r="D17" s="103" t="s">
        <v>250</v>
      </c>
      <c r="E17" s="103" t="s">
        <v>341</v>
      </c>
      <c r="F17" s="152" t="s">
        <v>342</v>
      </c>
      <c r="G17" s="95" t="s">
        <v>246</v>
      </c>
      <c r="H17" s="95" t="s">
        <v>86</v>
      </c>
      <c r="I17" s="104" t="s">
        <v>343</v>
      </c>
      <c r="J17" s="102" t="s">
        <v>60</v>
      </c>
      <c r="K17" s="103" t="s">
        <v>61</v>
      </c>
      <c r="L17" s="103" t="s">
        <v>56</v>
      </c>
      <c r="M17" s="103" t="s">
        <v>236</v>
      </c>
      <c r="N17" s="104" t="s">
        <v>344</v>
      </c>
      <c r="O17" s="104" t="s">
        <v>191</v>
      </c>
      <c r="P17" s="103" t="s">
        <v>345</v>
      </c>
      <c r="Q17" s="96" t="s">
        <v>304</v>
      </c>
      <c r="R17" s="96"/>
      <c r="S17" s="104" t="s">
        <v>325</v>
      </c>
      <c r="T17" s="104" t="s">
        <v>346</v>
      </c>
      <c r="U17" s="97" t="s">
        <v>307</v>
      </c>
      <c r="V17" s="97" t="s">
        <v>307</v>
      </c>
      <c r="W17" s="97" t="s">
        <v>308</v>
      </c>
      <c r="X17" s="97" t="s">
        <v>308</v>
      </c>
      <c r="Y17" s="97" t="s">
        <v>308</v>
      </c>
      <c r="Z17" s="97" t="s">
        <v>308</v>
      </c>
      <c r="AA17" s="97" t="s">
        <v>236</v>
      </c>
      <c r="AB17" s="97" t="s">
        <v>236</v>
      </c>
      <c r="AC17" s="104" t="s">
        <v>236</v>
      </c>
      <c r="AD17" s="97" t="s">
        <v>278</v>
      </c>
      <c r="AE17" s="97" t="s">
        <v>176</v>
      </c>
      <c r="AF17" s="99" t="str">
        <f t="shared" si="0"/>
        <v>ALTO</v>
      </c>
      <c r="AG17" s="97" t="s">
        <v>144</v>
      </c>
      <c r="AH17" s="99" t="str">
        <f t="shared" si="2"/>
        <v>ALTO</v>
      </c>
      <c r="AI17" s="97" t="s">
        <v>153</v>
      </c>
      <c r="AJ17" s="97" t="s">
        <v>163</v>
      </c>
      <c r="AK17" s="99" t="str">
        <f t="shared" si="3"/>
        <v>BAJO</v>
      </c>
      <c r="AL17" s="100" t="str">
        <f>VLOOKUP($AD17,Tipologías!$B$3:$H$17,2,FALSE)</f>
        <v>ALTO</v>
      </c>
      <c r="AM17" s="100">
        <f t="shared" si="7"/>
        <v>3</v>
      </c>
      <c r="AN17" s="100" t="str">
        <f>VLOOKUP($AE17,Tipologías!$A$21:$C$24,3,FALSE)</f>
        <v>ALTO</v>
      </c>
      <c r="AO17" s="100">
        <f t="shared" si="8"/>
        <v>3</v>
      </c>
      <c r="AP17" s="100">
        <f>VLOOKUP($AI17,Tipologías!$A$38:$B$42,2,FALSE)</f>
        <v>1</v>
      </c>
      <c r="AQ17" s="100">
        <f>VLOOKUP($AJ17,Tipologías!$A$46:$B$53,2,FALSE)</f>
        <v>0.5</v>
      </c>
      <c r="AR17" s="100" t="str">
        <f t="shared" si="4"/>
        <v>ALTO</v>
      </c>
      <c r="AS17" s="100" t="str">
        <f>VLOOKUP($AG17,Tipologías!$A$29:$C$33,3,FALSE)</f>
        <v>ALTO</v>
      </c>
      <c r="AT17" s="100" t="str">
        <f t="shared" si="1"/>
        <v>BAJO</v>
      </c>
      <c r="AU17" s="100" t="str">
        <f t="shared" si="5"/>
        <v>ALTO</v>
      </c>
      <c r="AV17" s="100" t="str">
        <f>_xlfn.IFNA(VLOOKUP(AD17,Tipologías!$B$3:$H$17,4,0),"")</f>
        <v>INFORMACIÓN PÚBLICA RESERVADA</v>
      </c>
      <c r="AW17" s="100" t="str">
        <f t="shared" si="6"/>
        <v>IPR</v>
      </c>
      <c r="AX17" s="100" t="str">
        <f>_xlfn.IFNA(VLOOKUP(AD17,Tipologías!$B$3:$H$17,3,0),"")</f>
        <v>LEY 1712 ARTÍCULO 19 PARÁGRAFO "SE EXCEPTÚAN TAMBIÉN LOS DOCUMENTOS QUE CONTENGAN LAS OPINIONES O PUNTOS DE VISTA QUE FORMEN PARTE DEL PROCESO DELIBERATIVO DE LOS SERVIDORES PÚBLICOS."</v>
      </c>
      <c r="AY17" s="100" t="str">
        <f>_xlfn.IFNA(VLOOKUP(AD17,Tipologías!$B$3:$H$17,5,0),"")</f>
        <v>LEY 1712 ARTÍCULO 19 PARÁGRAFO: SE EXCEPTÚAN TAMBIÉN LOS DOCUMENTOS QUE CONTENGAN LAS OPINIONES O PUNTOS DE VISTA QUE FORMEN PARTE DEL PROCESO DELIBERATIVO DE LOS SERVIDORES PÚBLICOS</v>
      </c>
      <c r="AZ17" s="100" t="str">
        <f>_xlfn.IFNA(VLOOKUP(AD17,Tipologías!$B$3:$H$17,6,0),"")</f>
        <v>LEY 1712 DE 2014</v>
      </c>
      <c r="BA17" s="94" t="s">
        <v>238</v>
      </c>
      <c r="BB17" s="105">
        <v>44683</v>
      </c>
      <c r="BC17" s="96" t="s">
        <v>284</v>
      </c>
      <c r="BD17" s="97" t="s">
        <v>369</v>
      </c>
      <c r="BE17" s="97" t="s">
        <v>370</v>
      </c>
      <c r="BF17" s="74"/>
      <c r="BG17" s="74"/>
      <c r="BH17" s="74"/>
      <c r="BI17" s="74"/>
      <c r="BJ17" s="74"/>
      <c r="BK17" s="74"/>
      <c r="BL17" s="74"/>
      <c r="BM17" s="74"/>
      <c r="BN17" s="74"/>
      <c r="BO17" s="74"/>
      <c r="BP17" s="74"/>
      <c r="BQ17" s="74"/>
      <c r="BR17" s="74"/>
      <c r="BS17" s="74"/>
      <c r="BT17" s="74"/>
      <c r="BU17" s="74"/>
      <c r="BV17" s="74"/>
      <c r="BW17" s="74"/>
      <c r="BX17" s="74"/>
    </row>
    <row r="18" spans="1:76" s="72" customFormat="1" ht="100.55" customHeight="1" x14ac:dyDescent="0.25">
      <c r="A18" s="144">
        <v>9</v>
      </c>
      <c r="B18" s="102" t="s">
        <v>73</v>
      </c>
      <c r="C18" s="102" t="s">
        <v>204</v>
      </c>
      <c r="D18" s="103" t="s">
        <v>250</v>
      </c>
      <c r="E18" s="103" t="s">
        <v>347</v>
      </c>
      <c r="F18" s="152" t="s">
        <v>348</v>
      </c>
      <c r="G18" s="95" t="s">
        <v>214</v>
      </c>
      <c r="H18" s="95" t="s">
        <v>86</v>
      </c>
      <c r="I18" s="104" t="s">
        <v>349</v>
      </c>
      <c r="J18" s="102" t="s">
        <v>60</v>
      </c>
      <c r="K18" s="103" t="s">
        <v>61</v>
      </c>
      <c r="L18" s="103" t="s">
        <v>350</v>
      </c>
      <c r="M18" s="103" t="s">
        <v>236</v>
      </c>
      <c r="N18" s="104" t="s">
        <v>351</v>
      </c>
      <c r="O18" s="104" t="s">
        <v>184</v>
      </c>
      <c r="P18" s="103" t="s">
        <v>352</v>
      </c>
      <c r="Q18" s="96" t="s">
        <v>304</v>
      </c>
      <c r="R18" s="96" t="s">
        <v>304</v>
      </c>
      <c r="S18" s="104" t="s">
        <v>236</v>
      </c>
      <c r="T18" s="104" t="s">
        <v>236</v>
      </c>
      <c r="U18" s="97" t="s">
        <v>307</v>
      </c>
      <c r="V18" s="97" t="s">
        <v>307</v>
      </c>
      <c r="W18" s="97" t="s">
        <v>307</v>
      </c>
      <c r="X18" s="97" t="s">
        <v>307</v>
      </c>
      <c r="Y18" s="97" t="s">
        <v>307</v>
      </c>
      <c r="Z18" s="97" t="s">
        <v>308</v>
      </c>
      <c r="AA18" s="97" t="s">
        <v>307</v>
      </c>
      <c r="AB18" s="97" t="s">
        <v>307</v>
      </c>
      <c r="AC18" s="104" t="s">
        <v>236</v>
      </c>
      <c r="AD18" s="97" t="s">
        <v>266</v>
      </c>
      <c r="AE18" s="97" t="s">
        <v>170</v>
      </c>
      <c r="AF18" s="99" t="str">
        <f t="shared" si="0"/>
        <v>ALTO</v>
      </c>
      <c r="AG18" s="97" t="s">
        <v>144</v>
      </c>
      <c r="AH18" s="99" t="str">
        <f t="shared" si="2"/>
        <v>ALTO</v>
      </c>
      <c r="AI18" s="97" t="s">
        <v>151</v>
      </c>
      <c r="AJ18" s="97" t="s">
        <v>157</v>
      </c>
      <c r="AK18" s="99" t="str">
        <f t="shared" si="3"/>
        <v>ALTO</v>
      </c>
      <c r="AL18" s="100" t="str">
        <f>VLOOKUP($AD18,Tipologías!$B$3:$H$17,2,FALSE)</f>
        <v>ALTO</v>
      </c>
      <c r="AM18" s="100">
        <f t="shared" si="7"/>
        <v>3</v>
      </c>
      <c r="AN18" s="100" t="str">
        <f>VLOOKUP($AE18,Tipologías!$A$21:$C$24,3,FALSE)</f>
        <v>BAJO</v>
      </c>
      <c r="AO18" s="100">
        <f t="shared" si="8"/>
        <v>1</v>
      </c>
      <c r="AP18" s="100">
        <f>VLOOKUP($AI18,Tipologías!$A$38:$B$42,2,FALSE)</f>
        <v>0.5</v>
      </c>
      <c r="AQ18" s="100">
        <f>VLOOKUP($AJ18,Tipologías!$A$46:$B$53,2,FALSE)</f>
        <v>2.5</v>
      </c>
      <c r="AR18" s="100" t="str">
        <f t="shared" si="4"/>
        <v>ALTO</v>
      </c>
      <c r="AS18" s="100" t="str">
        <f>VLOOKUP($AG18,Tipologías!$A$29:$C$33,3,FALSE)</f>
        <v>ALTO</v>
      </c>
      <c r="AT18" s="100" t="str">
        <f t="shared" si="1"/>
        <v>ALTO</v>
      </c>
      <c r="AU18" s="100" t="str">
        <f t="shared" si="5"/>
        <v>ALTO</v>
      </c>
      <c r="AV18" s="100" t="str">
        <f>_xlfn.IFNA(VLOOKUP(AD18,Tipologías!$B$3:$H$17,4,0),"")</f>
        <v>INFORMACIÓN PÚBLICA CLASIFICADA</v>
      </c>
      <c r="AW18" s="100" t="str">
        <f t="shared" si="6"/>
        <v>IPC</v>
      </c>
      <c r="AX18" s="100" t="str">
        <f>_xlfn.IFNA(VLOOKUP(AD18,Tipologías!$B$3:$H$17,3,0),"")</f>
        <v>LEY 1712, ARTÍCULO 18 LITERAL A "EL DERECHO DE TODA PERSONA A LA INTIMIDAD."</v>
      </c>
      <c r="AY18" s="100" t="str">
        <f>_xlfn.IFNA(VLOOKUP(AD18,Tipologías!$B$3:$H$17,5,0),"")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18" s="100" t="str">
        <f>_xlfn.IFNA(VLOOKUP(AD18,Tipologías!$B$3:$H$17,6,0),"")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18" s="94" t="s">
        <v>238</v>
      </c>
      <c r="BB18" s="105">
        <v>44683</v>
      </c>
      <c r="BC18" s="96" t="s">
        <v>242</v>
      </c>
      <c r="BD18" s="97" t="s">
        <v>371</v>
      </c>
      <c r="BE18" s="97" t="s">
        <v>370</v>
      </c>
      <c r="BF18" s="74"/>
      <c r="BG18" s="74"/>
      <c r="BH18" s="74"/>
      <c r="BI18" s="74"/>
      <c r="BJ18" s="74"/>
      <c r="BK18" s="74"/>
      <c r="BL18" s="74"/>
      <c r="BM18" s="74"/>
      <c r="BN18" s="74"/>
      <c r="BO18" s="74"/>
      <c r="BP18" s="74"/>
      <c r="BQ18" s="74"/>
      <c r="BR18" s="74"/>
      <c r="BS18" s="74"/>
      <c r="BT18" s="74"/>
      <c r="BU18" s="74"/>
      <c r="BV18" s="74"/>
      <c r="BW18" s="74"/>
      <c r="BX18" s="74"/>
    </row>
    <row r="19" spans="1:76" s="72" customFormat="1" ht="100.55" customHeight="1" x14ac:dyDescent="0.25">
      <c r="A19" s="144">
        <v>10</v>
      </c>
      <c r="B19" s="102" t="s">
        <v>73</v>
      </c>
      <c r="C19" s="102" t="s">
        <v>204</v>
      </c>
      <c r="D19" s="103" t="s">
        <v>250</v>
      </c>
      <c r="E19" s="103" t="s">
        <v>353</v>
      </c>
      <c r="F19" s="152" t="s">
        <v>354</v>
      </c>
      <c r="G19" s="95" t="s">
        <v>246</v>
      </c>
      <c r="H19" s="95" t="s">
        <v>86</v>
      </c>
      <c r="I19" s="104" t="s">
        <v>343</v>
      </c>
      <c r="J19" s="102" t="s">
        <v>60</v>
      </c>
      <c r="K19" s="103" t="s">
        <v>61</v>
      </c>
      <c r="L19" s="103" t="s">
        <v>56</v>
      </c>
      <c r="M19" s="103" t="s">
        <v>236</v>
      </c>
      <c r="N19" s="104" t="s">
        <v>344</v>
      </c>
      <c r="O19" s="104" t="s">
        <v>191</v>
      </c>
      <c r="P19" s="103" t="s">
        <v>345</v>
      </c>
      <c r="Q19" s="96" t="s">
        <v>304</v>
      </c>
      <c r="R19" s="96" t="s">
        <v>304</v>
      </c>
      <c r="S19" s="104" t="s">
        <v>355</v>
      </c>
      <c r="T19" s="104" t="s">
        <v>356</v>
      </c>
      <c r="U19" s="97" t="s">
        <v>307</v>
      </c>
      <c r="V19" s="97" t="s">
        <v>307</v>
      </c>
      <c r="W19" s="97" t="s">
        <v>307</v>
      </c>
      <c r="X19" s="97" t="s">
        <v>307</v>
      </c>
      <c r="Y19" s="97" t="s">
        <v>307</v>
      </c>
      <c r="Z19" s="97" t="s">
        <v>308</v>
      </c>
      <c r="AA19" s="97" t="s">
        <v>307</v>
      </c>
      <c r="AB19" s="97" t="s">
        <v>307</v>
      </c>
      <c r="AC19" s="104" t="s">
        <v>236</v>
      </c>
      <c r="AD19" s="97" t="s">
        <v>266</v>
      </c>
      <c r="AE19" s="97" t="s">
        <v>172</v>
      </c>
      <c r="AF19" s="99" t="str">
        <f t="shared" si="0"/>
        <v>ALTO</v>
      </c>
      <c r="AG19" s="97" t="s">
        <v>144</v>
      </c>
      <c r="AH19" s="99" t="str">
        <f t="shared" si="2"/>
        <v>ALTO</v>
      </c>
      <c r="AI19" s="97" t="s">
        <v>154</v>
      </c>
      <c r="AJ19" s="97" t="s">
        <v>159</v>
      </c>
      <c r="AK19" s="99" t="str">
        <f t="shared" si="3"/>
        <v>ALTO</v>
      </c>
      <c r="AL19" s="100" t="str">
        <f>VLOOKUP($AD19,Tipologías!$B$3:$H$17,2,FALSE)</f>
        <v>ALTO</v>
      </c>
      <c r="AM19" s="100">
        <f t="shared" si="7"/>
        <v>3</v>
      </c>
      <c r="AN19" s="100" t="str">
        <f>VLOOKUP($AE19,Tipologías!$A$21:$C$24,3,FALSE)</f>
        <v>MEDIO</v>
      </c>
      <c r="AO19" s="100">
        <f t="shared" si="8"/>
        <v>2</v>
      </c>
      <c r="AP19" s="100">
        <f>VLOOKUP($AI19,Tipologías!$A$38:$B$42,2,FALSE)</f>
        <v>1.5</v>
      </c>
      <c r="AQ19" s="100">
        <f>VLOOKUP($AJ19,Tipologías!$A$46:$B$53,2,FALSE)</f>
        <v>2</v>
      </c>
      <c r="AR19" s="100" t="str">
        <f t="shared" si="4"/>
        <v>ALTO</v>
      </c>
      <c r="AS19" s="100" t="str">
        <f>VLOOKUP($AG19,Tipologías!$A$29:$C$33,3,FALSE)</f>
        <v>ALTO</v>
      </c>
      <c r="AT19" s="100" t="str">
        <f t="shared" si="1"/>
        <v>ALTO</v>
      </c>
      <c r="AU19" s="100" t="str">
        <f t="shared" si="5"/>
        <v>ALTO</v>
      </c>
      <c r="AV19" s="100" t="str">
        <f>_xlfn.IFNA(VLOOKUP(AD19,Tipologías!$B$3:$H$17,4,0),"")</f>
        <v>INFORMACIÓN PÚBLICA CLASIFICADA</v>
      </c>
      <c r="AW19" s="100" t="str">
        <f t="shared" si="6"/>
        <v>IPC</v>
      </c>
      <c r="AX19" s="100" t="str">
        <f>_xlfn.IFNA(VLOOKUP(AD19,Tipologías!$B$3:$H$17,3,0),"")</f>
        <v>LEY 1712, ARTÍCULO 18 LITERAL A "EL DERECHO DE TODA PERSONA A LA INTIMIDAD."</v>
      </c>
      <c r="AY19" s="100" t="str">
        <f>_xlfn.IFNA(VLOOKUP(AD19,Tipologías!$B$3:$H$17,5,0),"")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19" s="100" t="str">
        <f>_xlfn.IFNA(VLOOKUP(AD19,Tipologías!$B$3:$H$17,6,0),"")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19" s="94" t="s">
        <v>238</v>
      </c>
      <c r="BB19" s="105">
        <v>44683</v>
      </c>
      <c r="BC19" s="96" t="s">
        <v>284</v>
      </c>
      <c r="BD19" s="97" t="s">
        <v>369</v>
      </c>
      <c r="BE19" s="97" t="s">
        <v>370</v>
      </c>
      <c r="BF19" s="74"/>
      <c r="BG19" s="74"/>
      <c r="BH19" s="74"/>
      <c r="BI19" s="74"/>
      <c r="BJ19" s="74"/>
      <c r="BK19" s="74"/>
      <c r="BL19" s="74"/>
      <c r="BM19" s="74"/>
      <c r="BN19" s="74"/>
      <c r="BO19" s="74"/>
      <c r="BP19" s="74"/>
      <c r="BQ19" s="74"/>
      <c r="BR19" s="74"/>
      <c r="BS19" s="74"/>
      <c r="BT19" s="74"/>
      <c r="BU19" s="74"/>
      <c r="BV19" s="74"/>
      <c r="BW19" s="74"/>
      <c r="BX19" s="74"/>
    </row>
    <row r="20" spans="1:76" s="73" customFormat="1" ht="100.55" customHeight="1" x14ac:dyDescent="0.25">
      <c r="A20" s="144">
        <v>11</v>
      </c>
      <c r="B20" s="102" t="s">
        <v>73</v>
      </c>
      <c r="C20" s="102" t="s">
        <v>204</v>
      </c>
      <c r="D20" s="103" t="s">
        <v>250</v>
      </c>
      <c r="E20" s="103" t="s">
        <v>357</v>
      </c>
      <c r="F20" s="152" t="s">
        <v>358</v>
      </c>
      <c r="G20" s="95" t="s">
        <v>246</v>
      </c>
      <c r="H20" s="95" t="s">
        <v>86</v>
      </c>
      <c r="I20" s="104" t="s">
        <v>359</v>
      </c>
      <c r="J20" s="102" t="s">
        <v>60</v>
      </c>
      <c r="K20" s="103" t="s">
        <v>61</v>
      </c>
      <c r="L20" s="103" t="s">
        <v>56</v>
      </c>
      <c r="M20" s="103" t="s">
        <v>236</v>
      </c>
      <c r="N20" s="104" t="s">
        <v>344</v>
      </c>
      <c r="O20" s="104" t="s">
        <v>191</v>
      </c>
      <c r="P20" s="103" t="s">
        <v>345</v>
      </c>
      <c r="Q20" s="96" t="s">
        <v>304</v>
      </c>
      <c r="R20" s="96" t="s">
        <v>304</v>
      </c>
      <c r="S20" s="104" t="s">
        <v>355</v>
      </c>
      <c r="T20" s="104" t="s">
        <v>360</v>
      </c>
      <c r="U20" s="97" t="s">
        <v>307</v>
      </c>
      <c r="V20" s="97" t="s">
        <v>307</v>
      </c>
      <c r="W20" s="97" t="s">
        <v>307</v>
      </c>
      <c r="X20" s="97" t="s">
        <v>307</v>
      </c>
      <c r="Y20" s="97" t="s">
        <v>307</v>
      </c>
      <c r="Z20" s="97" t="s">
        <v>308</v>
      </c>
      <c r="AA20" s="97" t="s">
        <v>307</v>
      </c>
      <c r="AB20" s="97" t="s">
        <v>307</v>
      </c>
      <c r="AC20" s="104" t="s">
        <v>236</v>
      </c>
      <c r="AD20" s="97" t="s">
        <v>266</v>
      </c>
      <c r="AE20" s="97" t="s">
        <v>172</v>
      </c>
      <c r="AF20" s="99" t="str">
        <f t="shared" ref="AF20:AF27" si="9">AR20</f>
        <v>ALTO</v>
      </c>
      <c r="AG20" s="97" t="s">
        <v>144</v>
      </c>
      <c r="AH20" s="99" t="str">
        <f t="shared" si="2"/>
        <v>ALTO</v>
      </c>
      <c r="AI20" s="97" t="s">
        <v>154</v>
      </c>
      <c r="AJ20" s="97" t="s">
        <v>159</v>
      </c>
      <c r="AK20" s="99" t="str">
        <f t="shared" si="3"/>
        <v>ALTO</v>
      </c>
      <c r="AL20" s="100" t="str">
        <f>VLOOKUP($AD20,Tipologías!$B$3:$H$17,2,FALSE)</f>
        <v>ALTO</v>
      </c>
      <c r="AM20" s="100">
        <f t="shared" si="7"/>
        <v>3</v>
      </c>
      <c r="AN20" s="100" t="str">
        <f>VLOOKUP($AE20,Tipologías!$A$21:$C$24,3,FALSE)</f>
        <v>MEDIO</v>
      </c>
      <c r="AO20" s="100">
        <f t="shared" si="8"/>
        <v>2</v>
      </c>
      <c r="AP20" s="100">
        <f>VLOOKUP($AI20,Tipologías!$A$38:$B$42,2,FALSE)</f>
        <v>1.5</v>
      </c>
      <c r="AQ20" s="100">
        <f>VLOOKUP($AJ20,Tipologías!$A$46:$B$53,2,FALSE)</f>
        <v>2</v>
      </c>
      <c r="AR20" s="100" t="str">
        <f t="shared" si="4"/>
        <v>ALTO</v>
      </c>
      <c r="AS20" s="100" t="str">
        <f>VLOOKUP($AG20,Tipologías!$A$29:$C$33,3,FALSE)</f>
        <v>ALTO</v>
      </c>
      <c r="AT20" s="100" t="str">
        <f t="shared" si="1"/>
        <v>ALTO</v>
      </c>
      <c r="AU20" s="100" t="str">
        <f t="shared" si="5"/>
        <v>ALTO</v>
      </c>
      <c r="AV20" s="100" t="str">
        <f>_xlfn.IFNA(VLOOKUP(AD20,Tipologías!$B$3:$H$17,4,0),"")</f>
        <v>INFORMACIÓN PÚBLICA CLASIFICADA</v>
      </c>
      <c r="AW20" s="100" t="str">
        <f t="shared" si="6"/>
        <v>IPC</v>
      </c>
      <c r="AX20" s="100" t="str">
        <f>_xlfn.IFNA(VLOOKUP(AD20,Tipologías!$B$3:$H$17,3,0),"")</f>
        <v>LEY 1712, ARTÍCULO 18 LITERAL A "EL DERECHO DE TODA PERSONA A LA INTIMIDAD."</v>
      </c>
      <c r="AY20" s="100" t="str">
        <f>_xlfn.IFNA(VLOOKUP(AD20,Tipologías!$B$3:$H$17,5,0),"")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20" s="100" t="str">
        <f>_xlfn.IFNA(VLOOKUP(AD20,Tipologías!$B$3:$H$17,6,0),"")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20" s="94" t="s">
        <v>238</v>
      </c>
      <c r="BB20" s="105">
        <v>44683</v>
      </c>
      <c r="BC20" s="96" t="s">
        <v>284</v>
      </c>
      <c r="BD20" s="97" t="s">
        <v>369</v>
      </c>
      <c r="BE20" s="97" t="s">
        <v>370</v>
      </c>
      <c r="BF20" s="74"/>
      <c r="BG20" s="74"/>
      <c r="BH20" s="74"/>
      <c r="BI20" s="74"/>
      <c r="BJ20" s="74"/>
      <c r="BK20" s="74"/>
      <c r="BL20" s="74"/>
      <c r="BM20" s="74"/>
      <c r="BN20" s="74"/>
      <c r="BO20" s="74"/>
      <c r="BP20" s="74"/>
      <c r="BQ20" s="74"/>
      <c r="BR20" s="74"/>
      <c r="BS20" s="74"/>
      <c r="BT20" s="74"/>
      <c r="BU20" s="74"/>
      <c r="BV20" s="74"/>
      <c r="BW20" s="74"/>
      <c r="BX20" s="74"/>
    </row>
    <row r="21" spans="1:76" s="72" customFormat="1" ht="100.55" customHeight="1" x14ac:dyDescent="0.25">
      <c r="A21" s="144">
        <v>12</v>
      </c>
      <c r="B21" s="102" t="s">
        <v>73</v>
      </c>
      <c r="C21" s="102" t="s">
        <v>204</v>
      </c>
      <c r="D21" s="103" t="s">
        <v>250</v>
      </c>
      <c r="E21" s="103" t="s">
        <v>361</v>
      </c>
      <c r="F21" s="152" t="s">
        <v>362</v>
      </c>
      <c r="G21" s="95" t="s">
        <v>180</v>
      </c>
      <c r="H21" s="95" t="s">
        <v>86</v>
      </c>
      <c r="I21" s="104" t="s">
        <v>349</v>
      </c>
      <c r="J21" s="102" t="s">
        <v>60</v>
      </c>
      <c r="K21" s="103" t="s">
        <v>61</v>
      </c>
      <c r="L21" s="103" t="s">
        <v>350</v>
      </c>
      <c r="M21" s="103" t="s">
        <v>236</v>
      </c>
      <c r="N21" s="104" t="s">
        <v>363</v>
      </c>
      <c r="O21" s="104" t="s">
        <v>184</v>
      </c>
      <c r="P21" s="103" t="s">
        <v>352</v>
      </c>
      <c r="Q21" s="96" t="s">
        <v>304</v>
      </c>
      <c r="R21" s="96" t="s">
        <v>304</v>
      </c>
      <c r="S21" s="104" t="s">
        <v>236</v>
      </c>
      <c r="T21" s="104" t="s">
        <v>236</v>
      </c>
      <c r="U21" s="97" t="s">
        <v>307</v>
      </c>
      <c r="V21" s="97" t="s">
        <v>307</v>
      </c>
      <c r="W21" s="97" t="s">
        <v>307</v>
      </c>
      <c r="X21" s="97" t="s">
        <v>307</v>
      </c>
      <c r="Y21" s="97" t="s">
        <v>307</v>
      </c>
      <c r="Z21" s="97" t="s">
        <v>308</v>
      </c>
      <c r="AA21" s="97" t="s">
        <v>307</v>
      </c>
      <c r="AB21" s="97" t="s">
        <v>307</v>
      </c>
      <c r="AC21" s="104" t="s">
        <v>236</v>
      </c>
      <c r="AD21" s="97" t="s">
        <v>266</v>
      </c>
      <c r="AE21" s="97" t="s">
        <v>170</v>
      </c>
      <c r="AF21" s="99" t="str">
        <f t="shared" si="9"/>
        <v>ALTO</v>
      </c>
      <c r="AG21" s="97" t="s">
        <v>144</v>
      </c>
      <c r="AH21" s="99" t="str">
        <f t="shared" si="2"/>
        <v>ALTO</v>
      </c>
      <c r="AI21" s="97" t="s">
        <v>151</v>
      </c>
      <c r="AJ21" s="97" t="s">
        <v>157</v>
      </c>
      <c r="AK21" s="99" t="str">
        <f t="shared" si="3"/>
        <v>ALTO</v>
      </c>
      <c r="AL21" s="100" t="str">
        <f>VLOOKUP($AD21,Tipologías!$B$3:$H$17,2,FALSE)</f>
        <v>ALTO</v>
      </c>
      <c r="AM21" s="100">
        <f t="shared" si="7"/>
        <v>3</v>
      </c>
      <c r="AN21" s="100" t="str">
        <f>VLOOKUP($AE21,Tipologías!$A$21:$C$24,3,FALSE)</f>
        <v>BAJO</v>
      </c>
      <c r="AO21" s="100">
        <f t="shared" si="8"/>
        <v>1</v>
      </c>
      <c r="AP21" s="100">
        <f>VLOOKUP($AI21,Tipologías!$A$38:$B$42,2,FALSE)</f>
        <v>0.5</v>
      </c>
      <c r="AQ21" s="100">
        <f>VLOOKUP($AJ21,Tipologías!$A$46:$B$53,2,FALSE)</f>
        <v>2.5</v>
      </c>
      <c r="AR21" s="100" t="str">
        <f t="shared" si="4"/>
        <v>ALTO</v>
      </c>
      <c r="AS21" s="100" t="str">
        <f>VLOOKUP($AG21,Tipologías!$A$29:$C$33,3,FALSE)</f>
        <v>ALTO</v>
      </c>
      <c r="AT21" s="100" t="str">
        <f t="shared" si="1"/>
        <v>ALTO</v>
      </c>
      <c r="AU21" s="100" t="str">
        <f t="shared" si="5"/>
        <v>ALTO</v>
      </c>
      <c r="AV21" s="100" t="str">
        <f>_xlfn.IFNA(VLOOKUP(AD21,Tipologías!$B$3:$H$17,4,0),"")</f>
        <v>INFORMACIÓN PÚBLICA CLASIFICADA</v>
      </c>
      <c r="AW21" s="100" t="str">
        <f t="shared" si="6"/>
        <v>IPC</v>
      </c>
      <c r="AX21" s="100" t="str">
        <f>_xlfn.IFNA(VLOOKUP(AD21,Tipologías!$B$3:$H$17,3,0),"")</f>
        <v>LEY 1712, ARTÍCULO 18 LITERAL A "EL DERECHO DE TODA PERSONA A LA INTIMIDAD."</v>
      </c>
      <c r="AY21" s="100" t="str">
        <f>_xlfn.IFNA(VLOOKUP(AD21,Tipologías!$B$3:$H$17,5,0),"")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21" s="100" t="str">
        <f>_xlfn.IFNA(VLOOKUP(AD21,Tipologías!$B$3:$H$17,6,0),"")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21" s="94" t="s">
        <v>238</v>
      </c>
      <c r="BB21" s="105">
        <v>44683</v>
      </c>
      <c r="BC21" s="96" t="s">
        <v>242</v>
      </c>
      <c r="BD21" s="97" t="s">
        <v>371</v>
      </c>
      <c r="BE21" s="97" t="s">
        <v>370</v>
      </c>
      <c r="BF21" s="74"/>
      <c r="BG21" s="74"/>
      <c r="BH21" s="74"/>
      <c r="BI21" s="74"/>
      <c r="BJ21" s="74"/>
      <c r="BK21" s="74"/>
      <c r="BL21" s="74"/>
      <c r="BM21" s="74"/>
      <c r="BN21" s="74"/>
      <c r="BO21" s="74"/>
      <c r="BP21" s="74"/>
      <c r="BQ21" s="74"/>
      <c r="BR21" s="74"/>
      <c r="BS21" s="74"/>
      <c r="BT21" s="74"/>
      <c r="BU21" s="74"/>
      <c r="BV21" s="74"/>
      <c r="BW21" s="74"/>
      <c r="BX21" s="74"/>
    </row>
    <row r="22" spans="1:76" s="73" customFormat="1" ht="100.55" customHeight="1" x14ac:dyDescent="0.25">
      <c r="A22" s="144">
        <v>13</v>
      </c>
      <c r="B22" s="102" t="s">
        <v>73</v>
      </c>
      <c r="C22" s="102" t="s">
        <v>204</v>
      </c>
      <c r="D22" s="103" t="s">
        <v>250</v>
      </c>
      <c r="E22" s="103" t="s">
        <v>361</v>
      </c>
      <c r="F22" s="152" t="s">
        <v>362</v>
      </c>
      <c r="G22" s="95" t="s">
        <v>181</v>
      </c>
      <c r="H22" s="95" t="s">
        <v>86</v>
      </c>
      <c r="I22" s="104" t="s">
        <v>364</v>
      </c>
      <c r="J22" s="102" t="s">
        <v>60</v>
      </c>
      <c r="K22" s="103" t="s">
        <v>61</v>
      </c>
      <c r="L22" s="103" t="s">
        <v>350</v>
      </c>
      <c r="M22" s="103" t="s">
        <v>236</v>
      </c>
      <c r="N22" s="104" t="s">
        <v>363</v>
      </c>
      <c r="O22" s="104" t="s">
        <v>184</v>
      </c>
      <c r="P22" s="103" t="s">
        <v>352</v>
      </c>
      <c r="Q22" s="96" t="s">
        <v>304</v>
      </c>
      <c r="R22" s="96" t="s">
        <v>304</v>
      </c>
      <c r="S22" s="104" t="s">
        <v>236</v>
      </c>
      <c r="T22" s="104" t="s">
        <v>236</v>
      </c>
      <c r="U22" s="97" t="s">
        <v>307</v>
      </c>
      <c r="V22" s="97" t="s">
        <v>307</v>
      </c>
      <c r="W22" s="97" t="s">
        <v>307</v>
      </c>
      <c r="X22" s="97" t="s">
        <v>307</v>
      </c>
      <c r="Y22" s="97" t="s">
        <v>307</v>
      </c>
      <c r="Z22" s="97" t="s">
        <v>308</v>
      </c>
      <c r="AA22" s="97" t="s">
        <v>307</v>
      </c>
      <c r="AB22" s="97" t="s">
        <v>307</v>
      </c>
      <c r="AC22" s="104" t="s">
        <v>236</v>
      </c>
      <c r="AD22" s="97" t="s">
        <v>266</v>
      </c>
      <c r="AE22" s="97" t="s">
        <v>170</v>
      </c>
      <c r="AF22" s="99" t="str">
        <f t="shared" si="9"/>
        <v>ALTO</v>
      </c>
      <c r="AG22" s="97" t="s">
        <v>144</v>
      </c>
      <c r="AH22" s="99" t="str">
        <f t="shared" si="2"/>
        <v>ALTO</v>
      </c>
      <c r="AI22" s="97" t="s">
        <v>151</v>
      </c>
      <c r="AJ22" s="97" t="s">
        <v>157</v>
      </c>
      <c r="AK22" s="99" t="str">
        <f t="shared" si="3"/>
        <v>ALTO</v>
      </c>
      <c r="AL22" s="100" t="str">
        <f>VLOOKUP($AD22,Tipologías!$B$3:$H$17,2,FALSE)</f>
        <v>ALTO</v>
      </c>
      <c r="AM22" s="100">
        <f t="shared" si="7"/>
        <v>3</v>
      </c>
      <c r="AN22" s="100" t="str">
        <f>VLOOKUP($AE22,Tipologías!$A$21:$C$24,3,FALSE)</f>
        <v>BAJO</v>
      </c>
      <c r="AO22" s="100">
        <f t="shared" si="8"/>
        <v>1</v>
      </c>
      <c r="AP22" s="100">
        <f>VLOOKUP($AI22,Tipologías!$A$38:$B$42,2,FALSE)</f>
        <v>0.5</v>
      </c>
      <c r="AQ22" s="100">
        <f>VLOOKUP($AJ22,Tipologías!$A$46:$B$53,2,FALSE)</f>
        <v>2.5</v>
      </c>
      <c r="AR22" s="100" t="str">
        <f t="shared" si="4"/>
        <v>ALTO</v>
      </c>
      <c r="AS22" s="100" t="str">
        <f>VLOOKUP($AG22,Tipologías!$A$29:$C$33,3,FALSE)</f>
        <v>ALTO</v>
      </c>
      <c r="AT22" s="100" t="str">
        <f t="shared" si="1"/>
        <v>ALTO</v>
      </c>
      <c r="AU22" s="100" t="str">
        <f t="shared" si="5"/>
        <v>ALTO</v>
      </c>
      <c r="AV22" s="100" t="str">
        <f>_xlfn.IFNA(VLOOKUP(AD22,Tipologías!$B$3:$H$17,4,0),"")</f>
        <v>INFORMACIÓN PÚBLICA CLASIFICADA</v>
      </c>
      <c r="AW22" s="100" t="str">
        <f t="shared" si="6"/>
        <v>IPC</v>
      </c>
      <c r="AX22" s="100" t="str">
        <f>_xlfn.IFNA(VLOOKUP(AD22,Tipologías!$B$3:$H$17,3,0),"")</f>
        <v>LEY 1712, ARTÍCULO 18 LITERAL A "EL DERECHO DE TODA PERSONA A LA INTIMIDAD."</v>
      </c>
      <c r="AY22" s="100" t="str">
        <f>_xlfn.IFNA(VLOOKUP(AD22,Tipologías!$B$3:$H$17,5,0),"")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22" s="100" t="str">
        <f>_xlfn.IFNA(VLOOKUP(AD22,Tipologías!$B$3:$H$17,6,0),"")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22" s="94" t="s">
        <v>238</v>
      </c>
      <c r="BB22" s="105">
        <v>44683</v>
      </c>
      <c r="BC22" s="96" t="s">
        <v>242</v>
      </c>
      <c r="BD22" s="97" t="s">
        <v>371</v>
      </c>
      <c r="BE22" s="97" t="s">
        <v>370</v>
      </c>
      <c r="BF22" s="74"/>
      <c r="BG22" s="74"/>
      <c r="BH22" s="74"/>
      <c r="BI22" s="74"/>
      <c r="BJ22" s="74"/>
      <c r="BK22" s="74"/>
      <c r="BL22" s="74"/>
      <c r="BM22" s="74"/>
      <c r="BN22" s="74"/>
      <c r="BO22" s="74"/>
      <c r="BP22" s="74"/>
      <c r="BQ22" s="74"/>
      <c r="BR22" s="74"/>
      <c r="BS22" s="74"/>
      <c r="BT22" s="74"/>
      <c r="BU22" s="74"/>
      <c r="BV22" s="74"/>
      <c r="BW22" s="74"/>
      <c r="BX22" s="74"/>
    </row>
    <row r="23" spans="1:76" s="72" customFormat="1" ht="100.55" customHeight="1" x14ac:dyDescent="0.25">
      <c r="A23" s="144">
        <v>14</v>
      </c>
      <c r="B23" s="102" t="s">
        <v>73</v>
      </c>
      <c r="C23" s="102" t="s">
        <v>204</v>
      </c>
      <c r="D23" s="103" t="s">
        <v>250</v>
      </c>
      <c r="E23" s="103" t="s">
        <v>361</v>
      </c>
      <c r="F23" s="152" t="s">
        <v>362</v>
      </c>
      <c r="G23" s="95" t="s">
        <v>240</v>
      </c>
      <c r="H23" s="95" t="s">
        <v>86</v>
      </c>
      <c r="I23" s="104" t="s">
        <v>365</v>
      </c>
      <c r="J23" s="102" t="s">
        <v>60</v>
      </c>
      <c r="K23" s="103" t="s">
        <v>61</v>
      </c>
      <c r="L23" s="103" t="s">
        <v>350</v>
      </c>
      <c r="M23" s="103" t="s">
        <v>236</v>
      </c>
      <c r="N23" s="104" t="s">
        <v>363</v>
      </c>
      <c r="O23" s="104" t="s">
        <v>184</v>
      </c>
      <c r="P23" s="103" t="s">
        <v>352</v>
      </c>
      <c r="Q23" s="96" t="s">
        <v>304</v>
      </c>
      <c r="R23" s="96" t="s">
        <v>304</v>
      </c>
      <c r="S23" s="104" t="s">
        <v>236</v>
      </c>
      <c r="T23" s="104" t="s">
        <v>236</v>
      </c>
      <c r="U23" s="97" t="s">
        <v>307</v>
      </c>
      <c r="V23" s="97" t="s">
        <v>307</v>
      </c>
      <c r="W23" s="97" t="s">
        <v>307</v>
      </c>
      <c r="X23" s="97" t="s">
        <v>307</v>
      </c>
      <c r="Y23" s="97" t="s">
        <v>307</v>
      </c>
      <c r="Z23" s="97" t="s">
        <v>308</v>
      </c>
      <c r="AA23" s="97" t="s">
        <v>307</v>
      </c>
      <c r="AB23" s="97" t="s">
        <v>307</v>
      </c>
      <c r="AC23" s="104" t="s">
        <v>236</v>
      </c>
      <c r="AD23" s="97" t="s">
        <v>266</v>
      </c>
      <c r="AE23" s="97" t="s">
        <v>170</v>
      </c>
      <c r="AF23" s="99" t="str">
        <f t="shared" si="9"/>
        <v>ALTO</v>
      </c>
      <c r="AG23" s="97" t="s">
        <v>144</v>
      </c>
      <c r="AH23" s="99" t="str">
        <f t="shared" si="2"/>
        <v>ALTO</v>
      </c>
      <c r="AI23" s="97" t="s">
        <v>151</v>
      </c>
      <c r="AJ23" s="97" t="s">
        <v>157</v>
      </c>
      <c r="AK23" s="99" t="str">
        <f t="shared" si="3"/>
        <v>ALTO</v>
      </c>
      <c r="AL23" s="100" t="str">
        <f>VLOOKUP($AD23,Tipologías!$B$3:$H$17,2,FALSE)</f>
        <v>ALTO</v>
      </c>
      <c r="AM23" s="100">
        <f t="shared" si="7"/>
        <v>3</v>
      </c>
      <c r="AN23" s="100" t="str">
        <f>VLOOKUP($AE23,Tipologías!$A$21:$C$24,3,FALSE)</f>
        <v>BAJO</v>
      </c>
      <c r="AO23" s="100">
        <f t="shared" si="8"/>
        <v>1</v>
      </c>
      <c r="AP23" s="100">
        <f>VLOOKUP($AI23,Tipologías!$A$38:$B$42,2,FALSE)</f>
        <v>0.5</v>
      </c>
      <c r="AQ23" s="100">
        <f>VLOOKUP($AJ23,Tipologías!$A$46:$B$53,2,FALSE)</f>
        <v>2.5</v>
      </c>
      <c r="AR23" s="100" t="str">
        <f t="shared" si="4"/>
        <v>ALTO</v>
      </c>
      <c r="AS23" s="100" t="str">
        <f>VLOOKUP($AG23,Tipologías!$A$29:$C$33,3,FALSE)</f>
        <v>ALTO</v>
      </c>
      <c r="AT23" s="100" t="str">
        <f t="shared" si="1"/>
        <v>ALTO</v>
      </c>
      <c r="AU23" s="100" t="str">
        <f t="shared" si="5"/>
        <v>ALTO</v>
      </c>
      <c r="AV23" s="100" t="str">
        <f>_xlfn.IFNA(VLOOKUP(AD23,Tipologías!$B$3:$H$17,4,0),"")</f>
        <v>INFORMACIÓN PÚBLICA CLASIFICADA</v>
      </c>
      <c r="AW23" s="100" t="str">
        <f t="shared" si="6"/>
        <v>IPC</v>
      </c>
      <c r="AX23" s="100" t="str">
        <f>_xlfn.IFNA(VLOOKUP(AD23,Tipologías!$B$3:$H$17,3,0),"")</f>
        <v>LEY 1712, ARTÍCULO 18 LITERAL A "EL DERECHO DE TODA PERSONA A LA INTIMIDAD."</v>
      </c>
      <c r="AY23" s="100" t="str">
        <f>_xlfn.IFNA(VLOOKUP(AD23,Tipologías!$B$3:$H$17,5,0),"")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23" s="100" t="str">
        <f>_xlfn.IFNA(VLOOKUP(AD23,Tipologías!$B$3:$H$17,6,0),"")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23" s="94" t="s">
        <v>238</v>
      </c>
      <c r="BB23" s="105">
        <v>44683</v>
      </c>
      <c r="BC23" s="96" t="s">
        <v>242</v>
      </c>
      <c r="BD23" s="97" t="s">
        <v>371</v>
      </c>
      <c r="BE23" s="97" t="s">
        <v>370</v>
      </c>
      <c r="BF23" s="74"/>
      <c r="BG23" s="74"/>
      <c r="BH23" s="74"/>
      <c r="BI23" s="74"/>
      <c r="BJ23" s="74"/>
      <c r="BK23" s="74"/>
      <c r="BL23" s="74"/>
      <c r="BM23" s="74"/>
      <c r="BN23" s="74"/>
      <c r="BO23" s="74"/>
      <c r="BP23" s="74"/>
      <c r="BQ23" s="74"/>
      <c r="BR23" s="74"/>
      <c r="BS23" s="74"/>
      <c r="BT23" s="74"/>
      <c r="BU23" s="74"/>
      <c r="BV23" s="74"/>
      <c r="BW23" s="74"/>
      <c r="BX23" s="74"/>
    </row>
    <row r="24" spans="1:76" s="72" customFormat="1" ht="100.55" customHeight="1" x14ac:dyDescent="0.25">
      <c r="A24" s="144">
        <v>15</v>
      </c>
      <c r="B24" s="102" t="s">
        <v>73</v>
      </c>
      <c r="C24" s="102" t="s">
        <v>204</v>
      </c>
      <c r="D24" s="103" t="s">
        <v>250</v>
      </c>
      <c r="E24" s="103" t="s">
        <v>366</v>
      </c>
      <c r="F24" s="152" t="s">
        <v>367</v>
      </c>
      <c r="G24" s="95" t="s">
        <v>213</v>
      </c>
      <c r="H24" s="95" t="s">
        <v>86</v>
      </c>
      <c r="I24" s="104" t="s">
        <v>368</v>
      </c>
      <c r="J24" s="102" t="s">
        <v>236</v>
      </c>
      <c r="K24" s="103" t="s">
        <v>61</v>
      </c>
      <c r="L24" s="103" t="s">
        <v>236</v>
      </c>
      <c r="M24" s="103" t="s">
        <v>236</v>
      </c>
      <c r="N24" s="104" t="s">
        <v>236</v>
      </c>
      <c r="O24" s="104" t="s">
        <v>236</v>
      </c>
      <c r="P24" s="103" t="s">
        <v>236</v>
      </c>
      <c r="Q24" s="96" t="s">
        <v>236</v>
      </c>
      <c r="R24" s="96" t="s">
        <v>236</v>
      </c>
      <c r="S24" s="104" t="s">
        <v>236</v>
      </c>
      <c r="T24" s="104" t="s">
        <v>236</v>
      </c>
      <c r="U24" s="97" t="s">
        <v>236</v>
      </c>
      <c r="V24" s="97" t="s">
        <v>236</v>
      </c>
      <c r="W24" s="97" t="s">
        <v>236</v>
      </c>
      <c r="X24" s="97" t="s">
        <v>236</v>
      </c>
      <c r="Y24" s="97" t="s">
        <v>236</v>
      </c>
      <c r="Z24" s="97" t="s">
        <v>236</v>
      </c>
      <c r="AA24" s="97" t="s">
        <v>236</v>
      </c>
      <c r="AB24" s="97" t="s">
        <v>236</v>
      </c>
      <c r="AC24" s="104" t="s">
        <v>236</v>
      </c>
      <c r="AD24" s="97" t="s">
        <v>268</v>
      </c>
      <c r="AE24" s="97" t="s">
        <v>172</v>
      </c>
      <c r="AF24" s="99" t="str">
        <f t="shared" si="9"/>
        <v>ALTO</v>
      </c>
      <c r="AG24" s="97" t="s">
        <v>144</v>
      </c>
      <c r="AH24" s="99" t="str">
        <f t="shared" si="2"/>
        <v>ALTO</v>
      </c>
      <c r="AI24" s="97" t="s">
        <v>151</v>
      </c>
      <c r="AJ24" s="97" t="s">
        <v>159</v>
      </c>
      <c r="AK24" s="99" t="str">
        <f t="shared" si="3"/>
        <v>MEDIO</v>
      </c>
      <c r="AL24" s="100" t="str">
        <f>VLOOKUP($AD24,Tipologías!$B$3:$H$17,2,FALSE)</f>
        <v>ALTO</v>
      </c>
      <c r="AM24" s="100">
        <f t="shared" si="7"/>
        <v>3</v>
      </c>
      <c r="AN24" s="100" t="str">
        <f>VLOOKUP($AE24,Tipologías!$A$21:$C$24,3,FALSE)</f>
        <v>MEDIO</v>
      </c>
      <c r="AO24" s="100">
        <f t="shared" si="8"/>
        <v>2</v>
      </c>
      <c r="AP24" s="100">
        <f>VLOOKUP($AI24,Tipologías!$A$38:$B$42,2,FALSE)</f>
        <v>0.5</v>
      </c>
      <c r="AQ24" s="100">
        <f>VLOOKUP($AJ24,Tipologías!$A$46:$B$53,2,FALSE)</f>
        <v>2</v>
      </c>
      <c r="AR24" s="100" t="str">
        <f t="shared" si="4"/>
        <v>ALTO</v>
      </c>
      <c r="AS24" s="100" t="str">
        <f>VLOOKUP($AG24,Tipologías!$A$29:$C$33,3,FALSE)</f>
        <v>ALTO</v>
      </c>
      <c r="AT24" s="100" t="str">
        <f t="shared" si="1"/>
        <v>MEDIO</v>
      </c>
      <c r="AU24" s="100" t="str">
        <f t="shared" si="5"/>
        <v>ALTO</v>
      </c>
      <c r="AV24" s="100" t="str">
        <f>_xlfn.IFNA(VLOOKUP(AD24,Tipologías!$B$3:$H$17,4,0),"")</f>
        <v>INFORMACIÓN PÚBLICA CLASIFICADA</v>
      </c>
      <c r="AW24" s="100" t="str">
        <f t="shared" si="6"/>
        <v>IPC</v>
      </c>
      <c r="AX24" s="100" t="str">
        <f>_xlfn.IFNA(VLOOKUP(AD24,Tipologías!$B$3:$H$17,3,0),"")</f>
        <v>LEY 1712, ARTÍCULO 18 LITERAL C "LOS SECRETOS COMERCIALES, INDUSTRIALES Y PROFESIONALES, ASÍ COMO LOS ESTIPULADOS EN EL PARÁGRAFO DEL ARTÍCULO 77 DE LA LEY 1474 DE 2011."</v>
      </c>
      <c r="AY24" s="100" t="str">
        <f>_xlfn.IFNA(VLOOKUP(AD24,Tipologías!$B$3:$H$17,5,0),"")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24" s="100" t="str">
        <f>_xlfn.IFNA(VLOOKUP(AD24,Tipologías!$B$3:$H$17,6,0),"")</f>
        <v>LEY 1712 DE 2014</v>
      </c>
      <c r="BA24" s="94" t="s">
        <v>236</v>
      </c>
      <c r="BB24" s="105">
        <v>44683</v>
      </c>
      <c r="BC24" s="96" t="s">
        <v>236</v>
      </c>
      <c r="BD24" s="97" t="s">
        <v>371</v>
      </c>
      <c r="BE24" s="97" t="s">
        <v>370</v>
      </c>
      <c r="BF24" s="74"/>
      <c r="BG24" s="74"/>
      <c r="BH24" s="74"/>
      <c r="BI24" s="74"/>
      <c r="BJ24" s="74"/>
      <c r="BK24" s="74"/>
      <c r="BL24" s="74"/>
      <c r="BM24" s="74"/>
      <c r="BN24" s="74"/>
      <c r="BO24" s="74"/>
      <c r="BP24" s="74"/>
      <c r="BQ24" s="74"/>
      <c r="BR24" s="74"/>
      <c r="BS24" s="74"/>
      <c r="BT24" s="74"/>
      <c r="BU24" s="74"/>
      <c r="BV24" s="74"/>
      <c r="BW24" s="74"/>
      <c r="BX24" s="74"/>
    </row>
    <row r="25" spans="1:76" s="169" customFormat="1" ht="100.55" customHeight="1" x14ac:dyDescent="0.25">
      <c r="A25" s="144">
        <v>16</v>
      </c>
      <c r="B25" s="161" t="s">
        <v>73</v>
      </c>
      <c r="C25" s="161" t="s">
        <v>204</v>
      </c>
      <c r="D25" s="156" t="s">
        <v>252</v>
      </c>
      <c r="E25" s="156" t="s">
        <v>373</v>
      </c>
      <c r="F25" s="162" t="s">
        <v>864</v>
      </c>
      <c r="G25" s="162" t="s">
        <v>214</v>
      </c>
      <c r="H25" s="162" t="s">
        <v>372</v>
      </c>
      <c r="I25" s="162" t="s">
        <v>372</v>
      </c>
      <c r="J25" s="161" t="s">
        <v>374</v>
      </c>
      <c r="K25" s="156" t="s">
        <v>375</v>
      </c>
      <c r="L25" s="156" t="s">
        <v>401</v>
      </c>
      <c r="M25" s="156" t="s">
        <v>236</v>
      </c>
      <c r="N25" s="162" t="s">
        <v>376</v>
      </c>
      <c r="O25" s="162" t="s">
        <v>191</v>
      </c>
      <c r="P25" s="156" t="s">
        <v>377</v>
      </c>
      <c r="Q25" s="160" t="s">
        <v>304</v>
      </c>
      <c r="R25" s="160" t="s">
        <v>304</v>
      </c>
      <c r="S25" s="162" t="s">
        <v>236</v>
      </c>
      <c r="T25" s="162" t="s">
        <v>236</v>
      </c>
      <c r="U25" s="163" t="s">
        <v>307</v>
      </c>
      <c r="V25" s="163" t="s">
        <v>307</v>
      </c>
      <c r="W25" s="163" t="s">
        <v>307</v>
      </c>
      <c r="X25" s="163" t="s">
        <v>307</v>
      </c>
      <c r="Y25" s="163" t="s">
        <v>307</v>
      </c>
      <c r="Z25" s="163" t="s">
        <v>308</v>
      </c>
      <c r="AA25" s="163" t="s">
        <v>307</v>
      </c>
      <c r="AB25" s="163" t="s">
        <v>307</v>
      </c>
      <c r="AC25" s="162" t="s">
        <v>236</v>
      </c>
      <c r="AD25" s="163" t="s">
        <v>266</v>
      </c>
      <c r="AE25" s="163" t="s">
        <v>172</v>
      </c>
      <c r="AF25" s="164" t="s">
        <v>106</v>
      </c>
      <c r="AG25" s="163" t="s">
        <v>144</v>
      </c>
      <c r="AH25" s="164" t="str">
        <f t="shared" si="2"/>
        <v>ALTO</v>
      </c>
      <c r="AI25" s="163" t="s">
        <v>153</v>
      </c>
      <c r="AJ25" s="163" t="s">
        <v>164</v>
      </c>
      <c r="AK25" s="164" t="str">
        <f t="shared" si="3"/>
        <v>BAJO</v>
      </c>
      <c r="AL25" s="165" t="str">
        <f>VLOOKUP($AD25,Tipologías!$B$3:$H$17,2,FALSE)</f>
        <v>ALTO</v>
      </c>
      <c r="AM25" s="165">
        <f t="shared" ref="AM25:AM36" si="10">IF(AD25="",0,IF(AL25="Bajo",1,IF(AL25="Medio",2,3)))</f>
        <v>3</v>
      </c>
      <c r="AN25" s="165" t="str">
        <f>VLOOKUP($AE25,Tipologías!$A$21:$C$24,3,FALSE)</f>
        <v>MEDIO</v>
      </c>
      <c r="AO25" s="165">
        <f t="shared" ref="AO25:AO36" si="11">IF(AE25="",0,IF(AN25="Bajo",1,IF(AN25="Medio",2,3)))</f>
        <v>2</v>
      </c>
      <c r="AP25" s="165">
        <f>VLOOKUP($AI25,Tipologías!$A$38:$B$42,2,FALSE)</f>
        <v>1</v>
      </c>
      <c r="AQ25" s="165">
        <f>VLOOKUP($AJ25,Tipologías!$A$46:$B$53,2,FALSE)</f>
        <v>0.25</v>
      </c>
      <c r="AR25" s="165" t="str">
        <f t="shared" si="4"/>
        <v>ALTO</v>
      </c>
      <c r="AS25" s="165" t="str">
        <f>VLOOKUP($AG25,Tipologías!$A$29:$C$33,3,FALSE)</f>
        <v>ALTO</v>
      </c>
      <c r="AT25" s="165" t="str">
        <f t="shared" si="1"/>
        <v>BAJO</v>
      </c>
      <c r="AU25" s="165" t="str">
        <f t="shared" si="5"/>
        <v>ALTO</v>
      </c>
      <c r="AV25" s="165" t="s">
        <v>108</v>
      </c>
      <c r="AW25" s="165" t="str">
        <f t="shared" si="6"/>
        <v>IPC</v>
      </c>
      <c r="AX25" s="165" t="str">
        <f>_xlfn.IFNA(VLOOKUP(AD25,Tipologías!$B$3:$H$17,3,0),"")</f>
        <v>LEY 1712, ARTÍCULO 18 LITERAL A "EL DERECHO DE TODA PERSONA A LA INTIMIDAD."</v>
      </c>
      <c r="AY25" s="165" t="str">
        <f>_xlfn.IFNA(VLOOKUP(AD25,Tipologías!$B$3:$H$17,5,0),"")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25" s="165" t="str">
        <f>_xlfn.IFNA(VLOOKUP(AD25,Tipologías!$B$3:$H$17,6,0),"")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25" s="166" t="s">
        <v>238</v>
      </c>
      <c r="BB25" s="167">
        <v>44886</v>
      </c>
      <c r="BC25" s="160" t="s">
        <v>280</v>
      </c>
      <c r="BD25" s="163" t="s">
        <v>868</v>
      </c>
      <c r="BE25" s="163" t="s">
        <v>867</v>
      </c>
      <c r="BF25" s="168"/>
      <c r="BG25" s="168"/>
      <c r="BH25" s="168"/>
      <c r="BI25" s="168"/>
      <c r="BJ25" s="168"/>
      <c r="BK25" s="168"/>
      <c r="BL25" s="168"/>
      <c r="BM25" s="168"/>
      <c r="BN25" s="168"/>
      <c r="BO25" s="168"/>
      <c r="BP25" s="168"/>
      <c r="BQ25" s="168"/>
      <c r="BR25" s="168"/>
      <c r="BS25" s="168"/>
      <c r="BT25" s="168"/>
      <c r="BU25" s="168"/>
      <c r="BV25" s="168"/>
      <c r="BW25" s="168"/>
      <c r="BX25" s="168"/>
    </row>
    <row r="26" spans="1:76" s="170" customFormat="1" ht="100.55" customHeight="1" x14ac:dyDescent="0.25">
      <c r="A26" s="144">
        <v>17</v>
      </c>
      <c r="B26" s="161" t="s">
        <v>73</v>
      </c>
      <c r="C26" s="161" t="s">
        <v>204</v>
      </c>
      <c r="D26" s="156" t="s">
        <v>252</v>
      </c>
      <c r="E26" s="156" t="s">
        <v>378</v>
      </c>
      <c r="F26" s="162" t="s">
        <v>865</v>
      </c>
      <c r="G26" s="162" t="s">
        <v>214</v>
      </c>
      <c r="H26" s="162" t="s">
        <v>372</v>
      </c>
      <c r="I26" s="162" t="s">
        <v>372</v>
      </c>
      <c r="J26" s="161" t="s">
        <v>374</v>
      </c>
      <c r="K26" s="156" t="s">
        <v>375</v>
      </c>
      <c r="L26" s="156" t="s">
        <v>401</v>
      </c>
      <c r="M26" s="156" t="s">
        <v>236</v>
      </c>
      <c r="N26" s="162" t="s">
        <v>376</v>
      </c>
      <c r="O26" s="162" t="s">
        <v>191</v>
      </c>
      <c r="P26" s="156" t="s">
        <v>377</v>
      </c>
      <c r="Q26" s="160" t="s">
        <v>304</v>
      </c>
      <c r="R26" s="160" t="s">
        <v>304</v>
      </c>
      <c r="S26" s="162" t="s">
        <v>236</v>
      </c>
      <c r="T26" s="162" t="s">
        <v>236</v>
      </c>
      <c r="U26" s="163" t="s">
        <v>307</v>
      </c>
      <c r="V26" s="163" t="s">
        <v>307</v>
      </c>
      <c r="W26" s="163" t="s">
        <v>307</v>
      </c>
      <c r="X26" s="163" t="s">
        <v>307</v>
      </c>
      <c r="Y26" s="163" t="s">
        <v>307</v>
      </c>
      <c r="Z26" s="163" t="s">
        <v>308</v>
      </c>
      <c r="AA26" s="163" t="s">
        <v>307</v>
      </c>
      <c r="AB26" s="163" t="s">
        <v>307</v>
      </c>
      <c r="AC26" s="162" t="s">
        <v>236</v>
      </c>
      <c r="AD26" s="163" t="s">
        <v>266</v>
      </c>
      <c r="AE26" s="163" t="s">
        <v>172</v>
      </c>
      <c r="AF26" s="164" t="str">
        <f t="shared" si="9"/>
        <v>ALTO</v>
      </c>
      <c r="AG26" s="163" t="s">
        <v>144</v>
      </c>
      <c r="AH26" s="164" t="str">
        <f t="shared" si="2"/>
        <v>ALTO</v>
      </c>
      <c r="AI26" s="163" t="s">
        <v>153</v>
      </c>
      <c r="AJ26" s="163" t="s">
        <v>164</v>
      </c>
      <c r="AK26" s="164" t="str">
        <f t="shared" si="3"/>
        <v>BAJO</v>
      </c>
      <c r="AL26" s="165" t="str">
        <f>VLOOKUP($AD26,Tipologías!$B$3:$H$17,2,FALSE)</f>
        <v>ALTO</v>
      </c>
      <c r="AM26" s="165">
        <f t="shared" si="10"/>
        <v>3</v>
      </c>
      <c r="AN26" s="165" t="str">
        <f>VLOOKUP($AE26,Tipologías!$A$21:$C$24,3,FALSE)</f>
        <v>MEDIO</v>
      </c>
      <c r="AO26" s="165">
        <f t="shared" si="11"/>
        <v>2</v>
      </c>
      <c r="AP26" s="165">
        <f>VLOOKUP($AI26,Tipologías!$A$38:$B$42,2,FALSE)</f>
        <v>1</v>
      </c>
      <c r="AQ26" s="165">
        <f>VLOOKUP($AJ26,Tipologías!$A$46:$B$53,2,FALSE)</f>
        <v>0.25</v>
      </c>
      <c r="AR26" s="165" t="str">
        <f t="shared" si="4"/>
        <v>ALTO</v>
      </c>
      <c r="AS26" s="165" t="str">
        <f>VLOOKUP($AG26,Tipologías!$A$29:$C$33,3,FALSE)</f>
        <v>ALTO</v>
      </c>
      <c r="AT26" s="165" t="str">
        <f t="shared" si="1"/>
        <v>BAJO</v>
      </c>
      <c r="AU26" s="165" t="str">
        <f t="shared" si="5"/>
        <v>ALTO</v>
      </c>
      <c r="AV26" s="165" t="s">
        <v>108</v>
      </c>
      <c r="AW26" s="165" t="str">
        <f t="shared" si="6"/>
        <v>IPC</v>
      </c>
      <c r="AX26" s="165" t="str">
        <f>_xlfn.IFNA(VLOOKUP(AD26,Tipologías!$B$3:$H$17,3,0),"")</f>
        <v>LEY 1712, ARTÍCULO 18 LITERAL A "EL DERECHO DE TODA PERSONA A LA INTIMIDAD."</v>
      </c>
      <c r="AY26" s="165" t="str">
        <f>_xlfn.IFNA(VLOOKUP(AD26,Tipologías!$B$3:$H$17,5,0),"")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26" s="165" t="str">
        <f>_xlfn.IFNA(VLOOKUP(AD26,Tipologías!$B$3:$H$17,6,0),"")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26" s="166" t="s">
        <v>238</v>
      </c>
      <c r="BB26" s="167">
        <v>44886</v>
      </c>
      <c r="BC26" s="160" t="s">
        <v>280</v>
      </c>
      <c r="BD26" s="163" t="s">
        <v>868</v>
      </c>
      <c r="BE26" s="163" t="s">
        <v>867</v>
      </c>
      <c r="BF26" s="168"/>
      <c r="BG26" s="168"/>
      <c r="BH26" s="168"/>
      <c r="BI26" s="168"/>
      <c r="BJ26" s="168"/>
      <c r="BK26" s="168"/>
      <c r="BL26" s="168"/>
      <c r="BM26" s="168"/>
      <c r="BN26" s="168"/>
      <c r="BO26" s="168"/>
      <c r="BP26" s="168"/>
      <c r="BQ26" s="168"/>
      <c r="BR26" s="168"/>
      <c r="BS26" s="168"/>
      <c r="BT26" s="168"/>
      <c r="BU26" s="168"/>
      <c r="BV26" s="168"/>
      <c r="BW26" s="168"/>
      <c r="BX26" s="168"/>
    </row>
    <row r="27" spans="1:76" s="169" customFormat="1" ht="100.55" customHeight="1" x14ac:dyDescent="0.25">
      <c r="A27" s="144">
        <v>18</v>
      </c>
      <c r="B27" s="161" t="s">
        <v>73</v>
      </c>
      <c r="C27" s="161" t="s">
        <v>204</v>
      </c>
      <c r="D27" s="156" t="s">
        <v>252</v>
      </c>
      <c r="E27" s="156" t="s">
        <v>379</v>
      </c>
      <c r="F27" s="162" t="s">
        <v>866</v>
      </c>
      <c r="G27" s="162" t="s">
        <v>246</v>
      </c>
      <c r="H27" s="162" t="s">
        <v>372</v>
      </c>
      <c r="I27" s="162" t="s">
        <v>372</v>
      </c>
      <c r="J27" s="161" t="s">
        <v>380</v>
      </c>
      <c r="K27" s="156" t="s">
        <v>375</v>
      </c>
      <c r="L27" s="156" t="s">
        <v>401</v>
      </c>
      <c r="M27" s="156" t="s">
        <v>236</v>
      </c>
      <c r="N27" s="162" t="s">
        <v>381</v>
      </c>
      <c r="O27" s="162" t="s">
        <v>191</v>
      </c>
      <c r="P27" s="156" t="s">
        <v>377</v>
      </c>
      <c r="Q27" s="160" t="s">
        <v>304</v>
      </c>
      <c r="R27" s="160"/>
      <c r="S27" s="162" t="s">
        <v>236</v>
      </c>
      <c r="T27" s="162" t="s">
        <v>236</v>
      </c>
      <c r="U27" s="163" t="s">
        <v>307</v>
      </c>
      <c r="V27" s="163" t="s">
        <v>307</v>
      </c>
      <c r="W27" s="163" t="s">
        <v>307</v>
      </c>
      <c r="X27" s="163" t="s">
        <v>308</v>
      </c>
      <c r="Y27" s="163" t="s">
        <v>308</v>
      </c>
      <c r="Z27" s="163" t="s">
        <v>308</v>
      </c>
      <c r="AA27" s="163" t="s">
        <v>307</v>
      </c>
      <c r="AB27" s="163" t="s">
        <v>307</v>
      </c>
      <c r="AC27" s="162" t="s">
        <v>236</v>
      </c>
      <c r="AD27" s="163" t="s">
        <v>266</v>
      </c>
      <c r="AE27" s="163" t="s">
        <v>172</v>
      </c>
      <c r="AF27" s="164" t="str">
        <f t="shared" si="9"/>
        <v>ALTO</v>
      </c>
      <c r="AG27" s="163" t="s">
        <v>144</v>
      </c>
      <c r="AH27" s="164" t="str">
        <f t="shared" si="2"/>
        <v>ALTO</v>
      </c>
      <c r="AI27" s="163" t="s">
        <v>153</v>
      </c>
      <c r="AJ27" s="163" t="s">
        <v>164</v>
      </c>
      <c r="AK27" s="164" t="str">
        <f t="shared" si="3"/>
        <v>BAJO</v>
      </c>
      <c r="AL27" s="165" t="str">
        <f>VLOOKUP($AD27,Tipologías!$B$3:$H$17,2,FALSE)</f>
        <v>ALTO</v>
      </c>
      <c r="AM27" s="165">
        <f t="shared" si="10"/>
        <v>3</v>
      </c>
      <c r="AN27" s="165" t="str">
        <f>VLOOKUP($AE27,Tipologías!$A$21:$C$24,3,FALSE)</f>
        <v>MEDIO</v>
      </c>
      <c r="AO27" s="165">
        <f t="shared" si="11"/>
        <v>2</v>
      </c>
      <c r="AP27" s="165">
        <f>VLOOKUP($AI27,Tipologías!$A$38:$B$42,2,FALSE)</f>
        <v>1</v>
      </c>
      <c r="AQ27" s="165">
        <f>VLOOKUP($AJ27,Tipologías!$A$46:$B$53,2,FALSE)</f>
        <v>0.25</v>
      </c>
      <c r="AR27" s="165" t="str">
        <f t="shared" si="4"/>
        <v>ALTO</v>
      </c>
      <c r="AS27" s="165" t="str">
        <f>VLOOKUP($AG27,Tipologías!$A$29:$C$33,3,FALSE)</f>
        <v>ALTO</v>
      </c>
      <c r="AT27" s="165" t="str">
        <f t="shared" si="1"/>
        <v>BAJO</v>
      </c>
      <c r="AU27" s="165" t="str">
        <f t="shared" si="5"/>
        <v>ALTO</v>
      </c>
      <c r="AV27" s="165" t="s">
        <v>108</v>
      </c>
      <c r="AW27" s="165" t="str">
        <f t="shared" si="6"/>
        <v>IPC</v>
      </c>
      <c r="AX27" s="165" t="str">
        <f>_xlfn.IFNA(VLOOKUP(AD27,Tipologías!$B$3:$H$17,3,0),"")</f>
        <v>LEY 1712, ARTÍCULO 18 LITERAL A "EL DERECHO DE TODA PERSONA A LA INTIMIDAD."</v>
      </c>
      <c r="AY27" s="165" t="str">
        <f>_xlfn.IFNA(VLOOKUP(AD27,Tipologías!$B$3:$H$17,5,0),"")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27" s="165" t="str">
        <f>_xlfn.IFNA(VLOOKUP(AD27,Tipologías!$B$3:$H$17,6,0),"")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27" s="166" t="s">
        <v>238</v>
      </c>
      <c r="BB27" s="167">
        <v>44886</v>
      </c>
      <c r="BC27" s="160" t="s">
        <v>280</v>
      </c>
      <c r="BD27" s="163" t="s">
        <v>868</v>
      </c>
      <c r="BE27" s="163" t="s">
        <v>867</v>
      </c>
      <c r="BF27" s="168"/>
      <c r="BG27" s="168"/>
      <c r="BH27" s="168"/>
      <c r="BI27" s="168"/>
      <c r="BJ27" s="168"/>
      <c r="BK27" s="168"/>
      <c r="BL27" s="168"/>
      <c r="BM27" s="168"/>
      <c r="BN27" s="168"/>
      <c r="BO27" s="168"/>
      <c r="BP27" s="168"/>
      <c r="BQ27" s="168"/>
      <c r="BR27" s="168"/>
      <c r="BS27" s="168"/>
      <c r="BT27" s="168"/>
      <c r="BU27" s="168"/>
      <c r="BV27" s="168"/>
      <c r="BW27" s="168"/>
      <c r="BX27" s="168"/>
    </row>
    <row r="28" spans="1:76" s="73" customFormat="1" ht="100.55" customHeight="1" x14ac:dyDescent="0.25">
      <c r="A28" s="144">
        <v>19</v>
      </c>
      <c r="B28" s="102" t="s">
        <v>73</v>
      </c>
      <c r="C28" s="102" t="s">
        <v>206</v>
      </c>
      <c r="D28" s="103" t="s">
        <v>252</v>
      </c>
      <c r="E28" s="103" t="s">
        <v>382</v>
      </c>
      <c r="F28" s="152" t="s">
        <v>383</v>
      </c>
      <c r="G28" s="95" t="s">
        <v>246</v>
      </c>
      <c r="H28" s="95" t="s">
        <v>372</v>
      </c>
      <c r="I28" s="104" t="s">
        <v>372</v>
      </c>
      <c r="J28" s="102" t="s">
        <v>374</v>
      </c>
      <c r="K28" s="103" t="s">
        <v>375</v>
      </c>
      <c r="L28" s="103" t="s">
        <v>401</v>
      </c>
      <c r="M28" s="103" t="s">
        <v>236</v>
      </c>
      <c r="N28" s="104" t="s">
        <v>381</v>
      </c>
      <c r="O28" s="104" t="s">
        <v>190</v>
      </c>
      <c r="P28" s="103" t="s">
        <v>384</v>
      </c>
      <c r="Q28" s="96" t="s">
        <v>304</v>
      </c>
      <c r="R28" s="96" t="s">
        <v>304</v>
      </c>
      <c r="S28" s="104" t="s">
        <v>236</v>
      </c>
      <c r="T28" s="104" t="s">
        <v>236</v>
      </c>
      <c r="U28" s="97" t="s">
        <v>236</v>
      </c>
      <c r="V28" s="97" t="s">
        <v>236</v>
      </c>
      <c r="W28" s="97" t="s">
        <v>236</v>
      </c>
      <c r="X28" s="97" t="s">
        <v>236</v>
      </c>
      <c r="Y28" s="97" t="s">
        <v>236</v>
      </c>
      <c r="Z28" s="97" t="s">
        <v>236</v>
      </c>
      <c r="AA28" s="97" t="s">
        <v>236</v>
      </c>
      <c r="AB28" s="97" t="s">
        <v>236</v>
      </c>
      <c r="AC28" s="104" t="s">
        <v>236</v>
      </c>
      <c r="AD28" s="97" t="s">
        <v>103</v>
      </c>
      <c r="AE28" s="97" t="s">
        <v>170</v>
      </c>
      <c r="AF28" s="99" t="str">
        <f t="shared" ref="AF28:AF58" si="12">AR28</f>
        <v>BAJO</v>
      </c>
      <c r="AG28" s="97" t="s">
        <v>144</v>
      </c>
      <c r="AH28" s="99" t="str">
        <f t="shared" si="2"/>
        <v>ALTO</v>
      </c>
      <c r="AI28" s="97" t="s">
        <v>153</v>
      </c>
      <c r="AJ28" s="97" t="s">
        <v>164</v>
      </c>
      <c r="AK28" s="99" t="str">
        <f t="shared" si="3"/>
        <v>BAJO</v>
      </c>
      <c r="AL28" s="100" t="str">
        <f>VLOOKUP($AD28,Tipologías!$B$3:$H$17,2,FALSE)</f>
        <v>BAJO</v>
      </c>
      <c r="AM28" s="100">
        <f t="shared" si="10"/>
        <v>1</v>
      </c>
      <c r="AN28" s="100" t="str">
        <f>VLOOKUP($AE28,Tipologías!$A$21:$C$24,3,FALSE)</f>
        <v>BAJO</v>
      </c>
      <c r="AO28" s="100">
        <f t="shared" si="11"/>
        <v>1</v>
      </c>
      <c r="AP28" s="100">
        <f>VLOOKUP($AI28,Tipologías!$A$38:$B$42,2,FALSE)</f>
        <v>1</v>
      </c>
      <c r="AQ28" s="100">
        <f>VLOOKUP($AJ28,Tipologías!$A$46:$B$53,2,FALSE)</f>
        <v>0.25</v>
      </c>
      <c r="AR28" s="100" t="str">
        <f t="shared" si="4"/>
        <v>BAJO</v>
      </c>
      <c r="AS28" s="100" t="str">
        <f>VLOOKUP($AG28,Tipologías!$A$29:$C$33,3,FALSE)</f>
        <v>ALTO</v>
      </c>
      <c r="AT28" s="100" t="str">
        <f t="shared" si="1"/>
        <v>BAJO</v>
      </c>
      <c r="AU28" s="100" t="str">
        <f t="shared" si="5"/>
        <v>MEDIO</v>
      </c>
      <c r="AV28" s="100" t="str">
        <f>_xlfn.IFNA(VLOOKUP(AD28,Tipologías!$B$3:$H$17,4,0),"")</f>
        <v>INFORMACIÓN PÚBLICA</v>
      </c>
      <c r="AW28" s="100" t="str">
        <f t="shared" si="6"/>
        <v>IPB</v>
      </c>
      <c r="AX28" s="100" t="str">
        <f>_xlfn.IFNA(VLOOKUP(AD28,Tipologías!$B$3:$H$17,3,0),"")</f>
        <v>N/A</v>
      </c>
      <c r="AY28" s="100" t="str">
        <f>_xlfn.IFNA(VLOOKUP(AD28,Tipologías!$B$3:$H$17,5,0),"")</f>
        <v>N/A</v>
      </c>
      <c r="AZ28" s="100" t="str">
        <f>_xlfn.IFNA(VLOOKUP(AD28,Tipologías!$B$3:$H$17,6,0),"")</f>
        <v>N/A</v>
      </c>
      <c r="BA28" s="94" t="s">
        <v>239</v>
      </c>
      <c r="BB28" s="105" t="s">
        <v>403</v>
      </c>
      <c r="BC28" s="96" t="s">
        <v>236</v>
      </c>
      <c r="BD28" s="97" t="s">
        <v>400</v>
      </c>
      <c r="BE28" s="97" t="s">
        <v>399</v>
      </c>
      <c r="BF28" s="74"/>
      <c r="BG28" s="74"/>
      <c r="BH28" s="74"/>
      <c r="BI28" s="74"/>
      <c r="BJ28" s="74"/>
      <c r="BK28" s="74"/>
      <c r="BL28" s="74"/>
      <c r="BM28" s="74"/>
      <c r="BN28" s="74"/>
      <c r="BO28" s="74"/>
      <c r="BP28" s="74"/>
      <c r="BQ28" s="74"/>
      <c r="BR28" s="74"/>
      <c r="BS28" s="74"/>
      <c r="BT28" s="74"/>
      <c r="BU28" s="74"/>
      <c r="BV28" s="74"/>
      <c r="BW28" s="74"/>
      <c r="BX28" s="74"/>
    </row>
    <row r="29" spans="1:76" s="72" customFormat="1" ht="100.55" customHeight="1" x14ac:dyDescent="0.25">
      <c r="A29" s="144">
        <v>20</v>
      </c>
      <c r="B29" s="102" t="s">
        <v>73</v>
      </c>
      <c r="C29" s="102" t="s">
        <v>205</v>
      </c>
      <c r="D29" s="103" t="s">
        <v>252</v>
      </c>
      <c r="E29" s="103" t="s">
        <v>385</v>
      </c>
      <c r="F29" s="152" t="s">
        <v>386</v>
      </c>
      <c r="G29" s="95" t="s">
        <v>246</v>
      </c>
      <c r="H29" s="95" t="s">
        <v>372</v>
      </c>
      <c r="I29" s="104" t="s">
        <v>372</v>
      </c>
      <c r="J29" s="102" t="s">
        <v>374</v>
      </c>
      <c r="K29" s="103" t="s">
        <v>375</v>
      </c>
      <c r="L29" s="103" t="s">
        <v>402</v>
      </c>
      <c r="M29" s="103" t="s">
        <v>236</v>
      </c>
      <c r="N29" s="104" t="s">
        <v>387</v>
      </c>
      <c r="O29" s="104" t="s">
        <v>190</v>
      </c>
      <c r="P29" s="103" t="s">
        <v>303</v>
      </c>
      <c r="Q29" s="96" t="s">
        <v>304</v>
      </c>
      <c r="R29" s="96" t="s">
        <v>304</v>
      </c>
      <c r="S29" s="104" t="s">
        <v>236</v>
      </c>
      <c r="T29" s="104" t="s">
        <v>236</v>
      </c>
      <c r="U29" s="97" t="s">
        <v>308</v>
      </c>
      <c r="V29" s="97" t="s">
        <v>236</v>
      </c>
      <c r="W29" s="97" t="s">
        <v>236</v>
      </c>
      <c r="X29" s="97" t="s">
        <v>236</v>
      </c>
      <c r="Y29" s="97" t="s">
        <v>236</v>
      </c>
      <c r="Z29" s="97" t="s">
        <v>236</v>
      </c>
      <c r="AA29" s="97" t="s">
        <v>236</v>
      </c>
      <c r="AB29" s="97" t="s">
        <v>236</v>
      </c>
      <c r="AC29" s="104" t="s">
        <v>236</v>
      </c>
      <c r="AD29" s="97" t="s">
        <v>103</v>
      </c>
      <c r="AE29" s="97" t="s">
        <v>170</v>
      </c>
      <c r="AF29" s="99" t="str">
        <f t="shared" si="12"/>
        <v>BAJO</v>
      </c>
      <c r="AG29" s="97" t="s">
        <v>142</v>
      </c>
      <c r="AH29" s="99" t="str">
        <f t="shared" si="2"/>
        <v>MEDIO</v>
      </c>
      <c r="AI29" s="97" t="s">
        <v>153</v>
      </c>
      <c r="AJ29" s="97" t="s">
        <v>164</v>
      </c>
      <c r="AK29" s="99" t="str">
        <f t="shared" si="3"/>
        <v>BAJO</v>
      </c>
      <c r="AL29" s="100" t="str">
        <f>VLOOKUP($AD29,Tipologías!$B$3:$H$17,2,FALSE)</f>
        <v>BAJO</v>
      </c>
      <c r="AM29" s="100">
        <f t="shared" si="10"/>
        <v>1</v>
      </c>
      <c r="AN29" s="100" t="str">
        <f>VLOOKUP($AE29,Tipologías!$A$21:$C$24,3,FALSE)</f>
        <v>BAJO</v>
      </c>
      <c r="AO29" s="100">
        <f t="shared" si="11"/>
        <v>1</v>
      </c>
      <c r="AP29" s="100">
        <f>VLOOKUP($AI29,Tipologías!$A$38:$B$42,2,FALSE)</f>
        <v>1</v>
      </c>
      <c r="AQ29" s="100">
        <f>VLOOKUP($AJ29,Tipologías!$A$46:$B$53,2,FALSE)</f>
        <v>0.25</v>
      </c>
      <c r="AR29" s="100" t="str">
        <f t="shared" si="4"/>
        <v>BAJO</v>
      </c>
      <c r="AS29" s="100" t="str">
        <f>VLOOKUP($AG29,Tipologías!$A$29:$C$33,3,FALSE)</f>
        <v>MEDIO</v>
      </c>
      <c r="AT29" s="100" t="str">
        <f t="shared" si="1"/>
        <v>BAJO</v>
      </c>
      <c r="AU29" s="100" t="str">
        <f t="shared" si="5"/>
        <v>MEDIO</v>
      </c>
      <c r="AV29" s="100" t="str">
        <f>_xlfn.IFNA(VLOOKUP(AD29,Tipologías!$B$3:$H$17,4,0),"")</f>
        <v>INFORMACIÓN PÚBLICA</v>
      </c>
      <c r="AW29" s="100" t="str">
        <f t="shared" si="6"/>
        <v>IPB</v>
      </c>
      <c r="AX29" s="100" t="str">
        <f>_xlfn.IFNA(VLOOKUP(AD29,Tipologías!$B$3:$H$17,3,0),"")</f>
        <v>N/A</v>
      </c>
      <c r="AY29" s="100" t="str">
        <f>_xlfn.IFNA(VLOOKUP(AD29,Tipologías!$B$3:$H$17,5,0),"")</f>
        <v>N/A</v>
      </c>
      <c r="AZ29" s="100" t="str">
        <f>_xlfn.IFNA(VLOOKUP(AD29,Tipologías!$B$3:$H$17,6,0),"")</f>
        <v>N/A</v>
      </c>
      <c r="BA29" s="94" t="s">
        <v>239</v>
      </c>
      <c r="BB29" s="105" t="s">
        <v>403</v>
      </c>
      <c r="BC29" s="96" t="s">
        <v>236</v>
      </c>
      <c r="BD29" s="97" t="s">
        <v>398</v>
      </c>
      <c r="BE29" s="97" t="s">
        <v>399</v>
      </c>
      <c r="BF29" s="74"/>
      <c r="BG29" s="74"/>
      <c r="BH29" s="74"/>
      <c r="BI29" s="74"/>
      <c r="BJ29" s="74"/>
      <c r="BK29" s="74"/>
      <c r="BL29" s="74"/>
      <c r="BM29" s="74"/>
      <c r="BN29" s="74"/>
      <c r="BO29" s="74"/>
      <c r="BP29" s="74"/>
      <c r="BQ29" s="74"/>
      <c r="BR29" s="74"/>
      <c r="BS29" s="74"/>
      <c r="BT29" s="74"/>
      <c r="BU29" s="74"/>
      <c r="BV29" s="74"/>
      <c r="BW29" s="74"/>
      <c r="BX29" s="74"/>
    </row>
    <row r="30" spans="1:76" s="72" customFormat="1" ht="100.55" customHeight="1" x14ac:dyDescent="0.25">
      <c r="A30" s="144">
        <v>21</v>
      </c>
      <c r="B30" s="102" t="s">
        <v>73</v>
      </c>
      <c r="C30" s="102" t="s">
        <v>205</v>
      </c>
      <c r="D30" s="103" t="s">
        <v>252</v>
      </c>
      <c r="E30" s="103" t="s">
        <v>388</v>
      </c>
      <c r="F30" s="152" t="s">
        <v>389</v>
      </c>
      <c r="G30" s="95" t="s">
        <v>246</v>
      </c>
      <c r="H30" s="95" t="s">
        <v>372</v>
      </c>
      <c r="I30" s="104" t="s">
        <v>372</v>
      </c>
      <c r="J30" s="102" t="s">
        <v>374</v>
      </c>
      <c r="K30" s="103" t="s">
        <v>375</v>
      </c>
      <c r="L30" s="103" t="s">
        <v>402</v>
      </c>
      <c r="M30" s="103" t="s">
        <v>236</v>
      </c>
      <c r="N30" s="104" t="s">
        <v>390</v>
      </c>
      <c r="O30" s="104" t="s">
        <v>191</v>
      </c>
      <c r="P30" s="103" t="s">
        <v>384</v>
      </c>
      <c r="Q30" s="96" t="s">
        <v>304</v>
      </c>
      <c r="R30" s="96"/>
      <c r="S30" s="104" t="s">
        <v>236</v>
      </c>
      <c r="T30" s="104" t="s">
        <v>236</v>
      </c>
      <c r="U30" s="97" t="s">
        <v>308</v>
      </c>
      <c r="V30" s="97" t="s">
        <v>236</v>
      </c>
      <c r="W30" s="97" t="s">
        <v>236</v>
      </c>
      <c r="X30" s="97" t="s">
        <v>236</v>
      </c>
      <c r="Y30" s="97" t="s">
        <v>236</v>
      </c>
      <c r="Z30" s="97" t="s">
        <v>236</v>
      </c>
      <c r="AA30" s="97" t="s">
        <v>236</v>
      </c>
      <c r="AB30" s="97" t="s">
        <v>236</v>
      </c>
      <c r="AC30" s="104" t="s">
        <v>236</v>
      </c>
      <c r="AD30" s="97" t="s">
        <v>103</v>
      </c>
      <c r="AE30" s="97" t="s">
        <v>170</v>
      </c>
      <c r="AF30" s="99" t="str">
        <f t="shared" si="12"/>
        <v>BAJO</v>
      </c>
      <c r="AG30" s="97" t="s">
        <v>142</v>
      </c>
      <c r="AH30" s="99" t="str">
        <f t="shared" si="2"/>
        <v>MEDIO</v>
      </c>
      <c r="AI30" s="97" t="s">
        <v>153</v>
      </c>
      <c r="AJ30" s="97" t="s">
        <v>164</v>
      </c>
      <c r="AK30" s="99" t="str">
        <f t="shared" si="3"/>
        <v>BAJO</v>
      </c>
      <c r="AL30" s="100" t="str">
        <f>VLOOKUP($AD30,Tipologías!$B$3:$H$17,2,FALSE)</f>
        <v>BAJO</v>
      </c>
      <c r="AM30" s="100">
        <f t="shared" si="10"/>
        <v>1</v>
      </c>
      <c r="AN30" s="100" t="str">
        <f>VLOOKUP($AE30,Tipologías!$A$21:$C$24,3,FALSE)</f>
        <v>BAJO</v>
      </c>
      <c r="AO30" s="100">
        <f t="shared" si="11"/>
        <v>1</v>
      </c>
      <c r="AP30" s="100">
        <f>VLOOKUP($AI30,Tipologías!$A$38:$B$42,2,FALSE)</f>
        <v>1</v>
      </c>
      <c r="AQ30" s="100">
        <f>VLOOKUP($AJ30,Tipologías!$A$46:$B$53,2,FALSE)</f>
        <v>0.25</v>
      </c>
      <c r="AR30" s="100" t="str">
        <f t="shared" si="4"/>
        <v>BAJO</v>
      </c>
      <c r="AS30" s="100" t="str">
        <f>VLOOKUP($AG30,Tipologías!$A$29:$C$33,3,FALSE)</f>
        <v>MEDIO</v>
      </c>
      <c r="AT30" s="100" t="str">
        <f t="shared" si="1"/>
        <v>BAJO</v>
      </c>
      <c r="AU30" s="100" t="str">
        <f t="shared" si="5"/>
        <v>MEDIO</v>
      </c>
      <c r="AV30" s="100" t="str">
        <f>_xlfn.IFNA(VLOOKUP(AD30,Tipologías!$B$3:$H$17,4,0),"")</f>
        <v>INFORMACIÓN PÚBLICA</v>
      </c>
      <c r="AW30" s="100" t="str">
        <f t="shared" si="6"/>
        <v>IPB</v>
      </c>
      <c r="AX30" s="100" t="str">
        <f>_xlfn.IFNA(VLOOKUP(AD30,Tipologías!$B$3:$H$17,3,0),"")</f>
        <v>N/A</v>
      </c>
      <c r="AY30" s="100" t="str">
        <f>_xlfn.IFNA(VLOOKUP(AD30,Tipologías!$B$3:$H$17,5,0),"")</f>
        <v>N/A</v>
      </c>
      <c r="AZ30" s="100" t="str">
        <f>_xlfn.IFNA(VLOOKUP(AD30,Tipologías!$B$3:$H$17,6,0),"")</f>
        <v>N/A</v>
      </c>
      <c r="BA30" s="94" t="s">
        <v>239</v>
      </c>
      <c r="BB30" s="105" t="s">
        <v>403</v>
      </c>
      <c r="BC30" s="96" t="s">
        <v>236</v>
      </c>
      <c r="BD30" s="97" t="s">
        <v>398</v>
      </c>
      <c r="BE30" s="97" t="s">
        <v>399</v>
      </c>
      <c r="BF30" s="74"/>
      <c r="BG30" s="74"/>
      <c r="BH30" s="74"/>
      <c r="BI30" s="74"/>
      <c r="BJ30" s="74"/>
      <c r="BK30" s="74"/>
      <c r="BL30" s="74"/>
      <c r="BM30" s="74"/>
      <c r="BN30" s="74"/>
      <c r="BO30" s="74"/>
      <c r="BP30" s="74"/>
      <c r="BQ30" s="74"/>
      <c r="BR30" s="74"/>
      <c r="BS30" s="74"/>
      <c r="BT30" s="74"/>
      <c r="BU30" s="74"/>
      <c r="BV30" s="74"/>
      <c r="BW30" s="74"/>
      <c r="BX30" s="74"/>
    </row>
    <row r="31" spans="1:76" s="72" customFormat="1" ht="100.55" customHeight="1" x14ac:dyDescent="0.25">
      <c r="A31" s="144">
        <v>22</v>
      </c>
      <c r="B31" s="102" t="s">
        <v>73</v>
      </c>
      <c r="C31" s="102" t="s">
        <v>205</v>
      </c>
      <c r="D31" s="103" t="s">
        <v>252</v>
      </c>
      <c r="E31" s="103" t="s">
        <v>391</v>
      </c>
      <c r="F31" s="152" t="s">
        <v>392</v>
      </c>
      <c r="G31" s="95" t="s">
        <v>246</v>
      </c>
      <c r="H31" s="95" t="s">
        <v>372</v>
      </c>
      <c r="I31" s="104" t="s">
        <v>372</v>
      </c>
      <c r="J31" s="102" t="s">
        <v>374</v>
      </c>
      <c r="K31" s="103" t="s">
        <v>375</v>
      </c>
      <c r="L31" s="103" t="s">
        <v>402</v>
      </c>
      <c r="M31" s="103" t="s">
        <v>236</v>
      </c>
      <c r="N31" s="104" t="s">
        <v>390</v>
      </c>
      <c r="O31" s="104" t="s">
        <v>186</v>
      </c>
      <c r="P31" s="103" t="s">
        <v>384</v>
      </c>
      <c r="Q31" s="96" t="s">
        <v>304</v>
      </c>
      <c r="R31" s="96"/>
      <c r="S31" s="104" t="s">
        <v>236</v>
      </c>
      <c r="T31" s="104" t="s">
        <v>236</v>
      </c>
      <c r="U31" s="97" t="s">
        <v>308</v>
      </c>
      <c r="V31" s="97" t="s">
        <v>236</v>
      </c>
      <c r="W31" s="97" t="s">
        <v>236</v>
      </c>
      <c r="X31" s="97" t="s">
        <v>236</v>
      </c>
      <c r="Y31" s="97" t="s">
        <v>236</v>
      </c>
      <c r="Z31" s="97" t="s">
        <v>236</v>
      </c>
      <c r="AA31" s="97" t="s">
        <v>236</v>
      </c>
      <c r="AB31" s="97" t="s">
        <v>236</v>
      </c>
      <c r="AC31" s="104" t="s">
        <v>236</v>
      </c>
      <c r="AD31" s="97" t="s">
        <v>103</v>
      </c>
      <c r="AE31" s="97" t="s">
        <v>170</v>
      </c>
      <c r="AF31" s="99" t="str">
        <f t="shared" si="12"/>
        <v>BAJO</v>
      </c>
      <c r="AG31" s="97" t="s">
        <v>142</v>
      </c>
      <c r="AH31" s="99" t="str">
        <f t="shared" si="2"/>
        <v>MEDIO</v>
      </c>
      <c r="AI31" s="97" t="s">
        <v>153</v>
      </c>
      <c r="AJ31" s="97" t="s">
        <v>164</v>
      </c>
      <c r="AK31" s="99" t="str">
        <f t="shared" si="3"/>
        <v>BAJO</v>
      </c>
      <c r="AL31" s="100" t="str">
        <f>VLOOKUP($AD31,Tipologías!$B$3:$H$17,2,FALSE)</f>
        <v>BAJO</v>
      </c>
      <c r="AM31" s="100">
        <f t="shared" si="10"/>
        <v>1</v>
      </c>
      <c r="AN31" s="100" t="str">
        <f>VLOOKUP($AE31,Tipologías!$A$21:$C$24,3,FALSE)</f>
        <v>BAJO</v>
      </c>
      <c r="AO31" s="100">
        <f t="shared" si="11"/>
        <v>1</v>
      </c>
      <c r="AP31" s="100">
        <f>VLOOKUP($AI31,Tipologías!$A$38:$B$42,2,FALSE)</f>
        <v>1</v>
      </c>
      <c r="AQ31" s="100">
        <f>VLOOKUP($AJ31,Tipologías!$A$46:$B$53,2,FALSE)</f>
        <v>0.25</v>
      </c>
      <c r="AR31" s="100" t="str">
        <f t="shared" si="4"/>
        <v>BAJO</v>
      </c>
      <c r="AS31" s="100" t="str">
        <f>VLOOKUP($AG31,Tipologías!$A$29:$C$33,3,FALSE)</f>
        <v>MEDIO</v>
      </c>
      <c r="AT31" s="100" t="str">
        <f t="shared" si="1"/>
        <v>BAJO</v>
      </c>
      <c r="AU31" s="100" t="str">
        <f t="shared" si="5"/>
        <v>MEDIO</v>
      </c>
      <c r="AV31" s="100" t="str">
        <f>_xlfn.IFNA(VLOOKUP(AD31,Tipologías!$B$3:$H$17,4,0),"")</f>
        <v>INFORMACIÓN PÚBLICA</v>
      </c>
      <c r="AW31" s="100" t="str">
        <f t="shared" si="6"/>
        <v>IPB</v>
      </c>
      <c r="AX31" s="100" t="str">
        <f>_xlfn.IFNA(VLOOKUP(AD31,Tipologías!$B$3:$H$17,3,0),"")</f>
        <v>N/A</v>
      </c>
      <c r="AY31" s="100" t="str">
        <f>_xlfn.IFNA(VLOOKUP(AD31,Tipologías!$B$3:$H$17,5,0),"")</f>
        <v>N/A</v>
      </c>
      <c r="AZ31" s="100" t="str">
        <f>_xlfn.IFNA(VLOOKUP(AD31,Tipologías!$B$3:$H$17,6,0),"")</f>
        <v>N/A</v>
      </c>
      <c r="BA31" s="94" t="s">
        <v>239</v>
      </c>
      <c r="BB31" s="105" t="s">
        <v>403</v>
      </c>
      <c r="BC31" s="96" t="s">
        <v>236</v>
      </c>
      <c r="BD31" s="97" t="s">
        <v>398</v>
      </c>
      <c r="BE31" s="97" t="s">
        <v>399</v>
      </c>
      <c r="BF31" s="74"/>
      <c r="BG31" s="74"/>
      <c r="BH31" s="74"/>
      <c r="BI31" s="74"/>
      <c r="BJ31" s="74"/>
      <c r="BK31" s="74"/>
      <c r="BL31" s="74"/>
      <c r="BM31" s="74"/>
      <c r="BN31" s="74"/>
      <c r="BO31" s="74"/>
      <c r="BP31" s="74"/>
      <c r="BQ31" s="74"/>
      <c r="BR31" s="74"/>
      <c r="BS31" s="74"/>
      <c r="BT31" s="74"/>
      <c r="BU31" s="74"/>
      <c r="BV31" s="74"/>
      <c r="BW31" s="74"/>
      <c r="BX31" s="74"/>
    </row>
    <row r="32" spans="1:76" s="73" customFormat="1" ht="100.55" customHeight="1" x14ac:dyDescent="0.25">
      <c r="A32" s="144">
        <v>23</v>
      </c>
      <c r="B32" s="102" t="s">
        <v>73</v>
      </c>
      <c r="C32" s="102" t="s">
        <v>205</v>
      </c>
      <c r="D32" s="103" t="s">
        <v>252</v>
      </c>
      <c r="E32" s="103" t="s">
        <v>393</v>
      </c>
      <c r="F32" s="152" t="s">
        <v>394</v>
      </c>
      <c r="G32" s="95" t="s">
        <v>246</v>
      </c>
      <c r="H32" s="95" t="s">
        <v>372</v>
      </c>
      <c r="I32" s="104" t="s">
        <v>372</v>
      </c>
      <c r="J32" s="102" t="s">
        <v>374</v>
      </c>
      <c r="K32" s="103" t="s">
        <v>375</v>
      </c>
      <c r="L32" s="103" t="s">
        <v>401</v>
      </c>
      <c r="M32" s="103" t="s">
        <v>236</v>
      </c>
      <c r="N32" s="104" t="s">
        <v>395</v>
      </c>
      <c r="O32" s="104" t="s">
        <v>191</v>
      </c>
      <c r="P32" s="103" t="s">
        <v>303</v>
      </c>
      <c r="Q32" s="96" t="s">
        <v>304</v>
      </c>
      <c r="R32" s="96"/>
      <c r="S32" s="104" t="s">
        <v>236</v>
      </c>
      <c r="T32" s="104" t="s">
        <v>236</v>
      </c>
      <c r="U32" s="97" t="s">
        <v>308</v>
      </c>
      <c r="V32" s="97" t="s">
        <v>236</v>
      </c>
      <c r="W32" s="97" t="s">
        <v>236</v>
      </c>
      <c r="X32" s="97" t="s">
        <v>236</v>
      </c>
      <c r="Y32" s="97" t="s">
        <v>236</v>
      </c>
      <c r="Z32" s="97" t="s">
        <v>236</v>
      </c>
      <c r="AA32" s="97" t="s">
        <v>236</v>
      </c>
      <c r="AB32" s="97" t="s">
        <v>236</v>
      </c>
      <c r="AC32" s="104" t="s">
        <v>236</v>
      </c>
      <c r="AD32" s="97" t="s">
        <v>103</v>
      </c>
      <c r="AE32" s="97" t="s">
        <v>172</v>
      </c>
      <c r="AF32" s="99" t="str">
        <f t="shared" si="12"/>
        <v>MEDIO</v>
      </c>
      <c r="AG32" s="97" t="s">
        <v>142</v>
      </c>
      <c r="AH32" s="99" t="str">
        <f t="shared" si="2"/>
        <v>MEDIO</v>
      </c>
      <c r="AI32" s="97" t="s">
        <v>153</v>
      </c>
      <c r="AJ32" s="97" t="s">
        <v>163</v>
      </c>
      <c r="AK32" s="99" t="str">
        <f t="shared" si="3"/>
        <v>BAJO</v>
      </c>
      <c r="AL32" s="100" t="str">
        <f>VLOOKUP($AD32,Tipologías!$B$3:$H$17,2,FALSE)</f>
        <v>BAJO</v>
      </c>
      <c r="AM32" s="100">
        <f t="shared" si="10"/>
        <v>1</v>
      </c>
      <c r="AN32" s="100" t="str">
        <f>VLOOKUP($AE32,Tipologías!$A$21:$C$24,3,FALSE)</f>
        <v>MEDIO</v>
      </c>
      <c r="AO32" s="100">
        <f t="shared" si="11"/>
        <v>2</v>
      </c>
      <c r="AP32" s="100">
        <f>VLOOKUP($AI32,Tipologías!$A$38:$B$42,2,FALSE)</f>
        <v>1</v>
      </c>
      <c r="AQ32" s="100">
        <f>VLOOKUP($AJ32,Tipologías!$A$46:$B$53,2,FALSE)</f>
        <v>0.5</v>
      </c>
      <c r="AR32" s="100" t="str">
        <f t="shared" si="4"/>
        <v>MEDIO</v>
      </c>
      <c r="AS32" s="100" t="str">
        <f>VLOOKUP($AG32,Tipologías!$A$29:$C$33,3,FALSE)</f>
        <v>MEDIO</v>
      </c>
      <c r="AT32" s="100" t="str">
        <f t="shared" si="1"/>
        <v>BAJO</v>
      </c>
      <c r="AU32" s="100" t="str">
        <f t="shared" si="5"/>
        <v>MEDIO</v>
      </c>
      <c r="AV32" s="100" t="str">
        <f>_xlfn.IFNA(VLOOKUP(AD32,Tipologías!$B$3:$H$17,4,0),"")</f>
        <v>INFORMACIÓN PÚBLICA</v>
      </c>
      <c r="AW32" s="100" t="str">
        <f t="shared" si="6"/>
        <v>IPB</v>
      </c>
      <c r="AX32" s="100" t="str">
        <f>_xlfn.IFNA(VLOOKUP(AD32,Tipologías!$B$3:$H$17,3,0),"")</f>
        <v>N/A</v>
      </c>
      <c r="AY32" s="100" t="str">
        <f>_xlfn.IFNA(VLOOKUP(AD32,Tipologías!$B$3:$H$17,5,0),"")</f>
        <v>N/A</v>
      </c>
      <c r="AZ32" s="100" t="str">
        <f>_xlfn.IFNA(VLOOKUP(AD32,Tipologías!$B$3:$H$17,6,0),"")</f>
        <v>N/A</v>
      </c>
      <c r="BA32" s="94" t="s">
        <v>239</v>
      </c>
      <c r="BB32" s="105" t="s">
        <v>403</v>
      </c>
      <c r="BC32" s="96" t="s">
        <v>236</v>
      </c>
      <c r="BD32" s="97" t="s">
        <v>398</v>
      </c>
      <c r="BE32" s="97" t="s">
        <v>399</v>
      </c>
      <c r="BF32" s="74"/>
      <c r="BG32" s="74"/>
      <c r="BH32" s="74"/>
      <c r="BI32" s="74"/>
      <c r="BJ32" s="74"/>
      <c r="BK32" s="74"/>
      <c r="BL32" s="74"/>
      <c r="BM32" s="74"/>
      <c r="BN32" s="74"/>
      <c r="BO32" s="74"/>
      <c r="BP32" s="74"/>
      <c r="BQ32" s="74"/>
      <c r="BR32" s="74"/>
      <c r="BS32" s="74"/>
      <c r="BT32" s="74"/>
      <c r="BU32" s="74"/>
      <c r="BV32" s="74"/>
      <c r="BW32" s="74"/>
      <c r="BX32" s="74"/>
    </row>
    <row r="33" spans="1:76" s="72" customFormat="1" ht="100.55" customHeight="1" x14ac:dyDescent="0.25">
      <c r="A33" s="144">
        <v>24</v>
      </c>
      <c r="B33" s="102" t="s">
        <v>73</v>
      </c>
      <c r="C33" s="102" t="s">
        <v>205</v>
      </c>
      <c r="D33" s="103" t="s">
        <v>252</v>
      </c>
      <c r="E33" s="103" t="s">
        <v>396</v>
      </c>
      <c r="F33" s="152" t="s">
        <v>397</v>
      </c>
      <c r="G33" s="95" t="s">
        <v>246</v>
      </c>
      <c r="H33" s="95" t="s">
        <v>372</v>
      </c>
      <c r="I33" s="104" t="s">
        <v>372</v>
      </c>
      <c r="J33" s="102" t="s">
        <v>374</v>
      </c>
      <c r="K33" s="103" t="s">
        <v>375</v>
      </c>
      <c r="L33" s="103" t="s">
        <v>402</v>
      </c>
      <c r="M33" s="103" t="s">
        <v>236</v>
      </c>
      <c r="N33" s="104" t="s">
        <v>390</v>
      </c>
      <c r="O33" s="104" t="s">
        <v>191</v>
      </c>
      <c r="P33" s="103" t="s">
        <v>384</v>
      </c>
      <c r="Q33" s="96" t="s">
        <v>304</v>
      </c>
      <c r="R33" s="96" t="s">
        <v>304</v>
      </c>
      <c r="S33" s="104" t="s">
        <v>236</v>
      </c>
      <c r="T33" s="104" t="s">
        <v>236</v>
      </c>
      <c r="U33" s="97" t="s">
        <v>308</v>
      </c>
      <c r="V33" s="97" t="s">
        <v>236</v>
      </c>
      <c r="W33" s="97" t="s">
        <v>236</v>
      </c>
      <c r="X33" s="97" t="s">
        <v>236</v>
      </c>
      <c r="Y33" s="97" t="s">
        <v>236</v>
      </c>
      <c r="Z33" s="97" t="s">
        <v>236</v>
      </c>
      <c r="AA33" s="97" t="s">
        <v>236</v>
      </c>
      <c r="AB33" s="97" t="s">
        <v>236</v>
      </c>
      <c r="AC33" s="104" t="s">
        <v>236</v>
      </c>
      <c r="AD33" s="97" t="s">
        <v>103</v>
      </c>
      <c r="AE33" s="97" t="s">
        <v>170</v>
      </c>
      <c r="AF33" s="99" t="str">
        <f t="shared" si="12"/>
        <v>BAJO</v>
      </c>
      <c r="AG33" s="97" t="s">
        <v>142</v>
      </c>
      <c r="AH33" s="99" t="str">
        <f t="shared" si="2"/>
        <v>MEDIO</v>
      </c>
      <c r="AI33" s="97" t="s">
        <v>153</v>
      </c>
      <c r="AJ33" s="97" t="s">
        <v>164</v>
      </c>
      <c r="AK33" s="99" t="str">
        <f t="shared" si="3"/>
        <v>BAJO</v>
      </c>
      <c r="AL33" s="100" t="str">
        <f>VLOOKUP($AD33,Tipologías!$B$3:$H$17,2,FALSE)</f>
        <v>BAJO</v>
      </c>
      <c r="AM33" s="100">
        <f t="shared" si="10"/>
        <v>1</v>
      </c>
      <c r="AN33" s="100" t="str">
        <f>VLOOKUP($AE33,Tipologías!$A$21:$C$24,3,FALSE)</f>
        <v>BAJO</v>
      </c>
      <c r="AO33" s="100">
        <f t="shared" si="11"/>
        <v>1</v>
      </c>
      <c r="AP33" s="100">
        <f>VLOOKUP($AI33,Tipologías!$A$38:$B$42,2,FALSE)</f>
        <v>1</v>
      </c>
      <c r="AQ33" s="100">
        <f>VLOOKUP($AJ33,Tipologías!$A$46:$B$53,2,FALSE)</f>
        <v>0.25</v>
      </c>
      <c r="AR33" s="100" t="str">
        <f t="shared" si="4"/>
        <v>BAJO</v>
      </c>
      <c r="AS33" s="100" t="str">
        <f>VLOOKUP($AG33,Tipologías!$A$29:$C$33,3,FALSE)</f>
        <v>MEDIO</v>
      </c>
      <c r="AT33" s="100" t="str">
        <f t="shared" si="1"/>
        <v>BAJO</v>
      </c>
      <c r="AU33" s="100" t="str">
        <f t="shared" si="5"/>
        <v>MEDIO</v>
      </c>
      <c r="AV33" s="100" t="str">
        <f>_xlfn.IFNA(VLOOKUP(AD33,Tipologías!$B$3:$H$17,4,0),"")</f>
        <v>INFORMACIÓN PÚBLICA</v>
      </c>
      <c r="AW33" s="100" t="str">
        <f t="shared" si="6"/>
        <v>IPB</v>
      </c>
      <c r="AX33" s="100" t="str">
        <f>_xlfn.IFNA(VLOOKUP(AD33,Tipologías!$B$3:$H$17,3,0),"")</f>
        <v>N/A</v>
      </c>
      <c r="AY33" s="100" t="str">
        <f>_xlfn.IFNA(VLOOKUP(AD33,Tipologías!$B$3:$H$17,5,0),"")</f>
        <v>N/A</v>
      </c>
      <c r="AZ33" s="100" t="str">
        <f>_xlfn.IFNA(VLOOKUP(AD33,Tipologías!$B$3:$H$17,6,0),"")</f>
        <v>N/A</v>
      </c>
      <c r="BA33" s="94" t="s">
        <v>239</v>
      </c>
      <c r="BB33" s="105" t="s">
        <v>403</v>
      </c>
      <c r="BC33" s="96" t="s">
        <v>236</v>
      </c>
      <c r="BD33" s="97" t="s">
        <v>398</v>
      </c>
      <c r="BE33" s="97" t="s">
        <v>399</v>
      </c>
      <c r="BF33" s="74"/>
      <c r="BG33" s="74"/>
      <c r="BH33" s="74"/>
      <c r="BI33" s="74"/>
      <c r="BJ33" s="74"/>
      <c r="BK33" s="74"/>
      <c r="BL33" s="74"/>
      <c r="BM33" s="74"/>
      <c r="BN33" s="74"/>
      <c r="BO33" s="74"/>
      <c r="BP33" s="74"/>
      <c r="BQ33" s="74"/>
      <c r="BR33" s="74"/>
      <c r="BS33" s="74"/>
      <c r="BT33" s="74"/>
      <c r="BU33" s="74"/>
      <c r="BV33" s="74"/>
      <c r="BW33" s="74"/>
      <c r="BX33" s="74"/>
    </row>
    <row r="34" spans="1:76" s="73" customFormat="1" ht="100.55" customHeight="1" x14ac:dyDescent="0.25">
      <c r="A34" s="144">
        <v>25</v>
      </c>
      <c r="B34" s="102" t="s">
        <v>76</v>
      </c>
      <c r="C34" s="102" t="s">
        <v>200</v>
      </c>
      <c r="D34" s="103" t="s">
        <v>260</v>
      </c>
      <c r="E34" s="103" t="s">
        <v>404</v>
      </c>
      <c r="F34" s="152" t="s">
        <v>405</v>
      </c>
      <c r="G34" s="95" t="s">
        <v>246</v>
      </c>
      <c r="H34" s="95" t="s">
        <v>260</v>
      </c>
      <c r="I34" s="104" t="s">
        <v>260</v>
      </c>
      <c r="J34" s="102" t="s">
        <v>374</v>
      </c>
      <c r="K34" s="103" t="s">
        <v>375</v>
      </c>
      <c r="L34" s="103" t="s">
        <v>401</v>
      </c>
      <c r="M34" s="103" t="s">
        <v>236</v>
      </c>
      <c r="N34" s="104" t="s">
        <v>406</v>
      </c>
      <c r="O34" s="104" t="s">
        <v>191</v>
      </c>
      <c r="P34" s="103" t="s">
        <v>407</v>
      </c>
      <c r="Q34" s="96" t="s">
        <v>304</v>
      </c>
      <c r="R34" s="96" t="s">
        <v>236</v>
      </c>
      <c r="S34" s="104" t="s">
        <v>236</v>
      </c>
      <c r="T34" s="104" t="s">
        <v>236</v>
      </c>
      <c r="U34" s="97" t="s">
        <v>236</v>
      </c>
      <c r="V34" s="97" t="s">
        <v>236</v>
      </c>
      <c r="W34" s="97" t="s">
        <v>236</v>
      </c>
      <c r="X34" s="97" t="s">
        <v>236</v>
      </c>
      <c r="Y34" s="97" t="s">
        <v>236</v>
      </c>
      <c r="Z34" s="97" t="s">
        <v>236</v>
      </c>
      <c r="AA34" s="97" t="s">
        <v>236</v>
      </c>
      <c r="AB34" s="97" t="s">
        <v>236</v>
      </c>
      <c r="AC34" s="104" t="s">
        <v>236</v>
      </c>
      <c r="AD34" s="97" t="s">
        <v>268</v>
      </c>
      <c r="AE34" s="97" t="s">
        <v>172</v>
      </c>
      <c r="AF34" s="99" t="str">
        <f t="shared" si="12"/>
        <v>ALTO</v>
      </c>
      <c r="AG34" s="97" t="s">
        <v>141</v>
      </c>
      <c r="AH34" s="99" t="str">
        <f t="shared" si="2"/>
        <v>BAJO</v>
      </c>
      <c r="AI34" s="97" t="s">
        <v>151</v>
      </c>
      <c r="AJ34" s="97" t="s">
        <v>161</v>
      </c>
      <c r="AK34" s="99" t="str">
        <f t="shared" si="3"/>
        <v>BAJO</v>
      </c>
      <c r="AL34" s="100" t="str">
        <f>VLOOKUP($AD34,Tipologías!$B$3:$H$17,2,FALSE)</f>
        <v>ALTO</v>
      </c>
      <c r="AM34" s="100">
        <f t="shared" si="10"/>
        <v>3</v>
      </c>
      <c r="AN34" s="100" t="str">
        <f>VLOOKUP($AE34,Tipologías!$A$21:$C$24,3,FALSE)</f>
        <v>MEDIO</v>
      </c>
      <c r="AO34" s="100">
        <f t="shared" si="11"/>
        <v>2</v>
      </c>
      <c r="AP34" s="100">
        <f>VLOOKUP($AI34,Tipologías!$A$38:$B$42,2,FALSE)</f>
        <v>0.5</v>
      </c>
      <c r="AQ34" s="100">
        <f>VLOOKUP($AJ34,Tipologías!$A$46:$B$53,2,FALSE)</f>
        <v>1.25</v>
      </c>
      <c r="AR34" s="100" t="str">
        <f t="shared" si="4"/>
        <v>ALTO</v>
      </c>
      <c r="AS34" s="100" t="str">
        <f>VLOOKUP($AG34,Tipologías!$A$29:$C$33,3,FALSE)</f>
        <v>BAJO</v>
      </c>
      <c r="AT34" s="100" t="str">
        <f t="shared" si="1"/>
        <v>BAJO</v>
      </c>
      <c r="AU34" s="100" t="str">
        <f t="shared" si="5"/>
        <v>MEDIO</v>
      </c>
      <c r="AV34" s="100" t="str">
        <f>_xlfn.IFNA(VLOOKUP(AD34,Tipologías!$B$3:$H$17,4,0),"")</f>
        <v>INFORMACIÓN PÚBLICA CLASIFICADA</v>
      </c>
      <c r="AW34" s="100" t="str">
        <f t="shared" si="6"/>
        <v>IPC</v>
      </c>
      <c r="AX34" s="100" t="str">
        <f>_xlfn.IFNA(VLOOKUP(AD34,Tipologías!$B$3:$H$17,3,0),"")</f>
        <v>LEY 1712, ARTÍCULO 18 LITERAL C "LOS SECRETOS COMERCIALES, INDUSTRIALES Y PROFESIONALES, ASÍ COMO LOS ESTIPULADOS EN EL PARÁGRAFO DEL ARTÍCULO 77 DE LA LEY 1474 DE 2011."</v>
      </c>
      <c r="AY34" s="100" t="str">
        <f>_xlfn.IFNA(VLOOKUP(AD34,Tipologías!$B$3:$H$17,5,0),"")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34" s="100" t="str">
        <f>_xlfn.IFNA(VLOOKUP(AD34,Tipologías!$B$3:$H$17,6,0),"")</f>
        <v>LEY 1712 DE 2014</v>
      </c>
      <c r="BA34" s="94" t="s">
        <v>238</v>
      </c>
      <c r="BB34" s="105">
        <v>44719</v>
      </c>
      <c r="BC34" s="96" t="s">
        <v>242</v>
      </c>
      <c r="BD34" s="97" t="s">
        <v>444</v>
      </c>
      <c r="BE34" s="97" t="s">
        <v>445</v>
      </c>
      <c r="BF34" s="74"/>
      <c r="BG34" s="74"/>
      <c r="BH34" s="74"/>
      <c r="BI34" s="74"/>
      <c r="BJ34" s="74"/>
      <c r="BK34" s="74"/>
      <c r="BL34" s="74"/>
      <c r="BM34" s="74"/>
      <c r="BN34" s="74"/>
      <c r="BO34" s="74"/>
      <c r="BP34" s="74"/>
      <c r="BQ34" s="74"/>
      <c r="BR34" s="74"/>
      <c r="BS34" s="74"/>
      <c r="BT34" s="74"/>
      <c r="BU34" s="74"/>
      <c r="BV34" s="74"/>
      <c r="BW34" s="74"/>
      <c r="BX34" s="74"/>
    </row>
    <row r="35" spans="1:76" s="72" customFormat="1" ht="100.55" customHeight="1" x14ac:dyDescent="0.25">
      <c r="A35" s="144">
        <v>26</v>
      </c>
      <c r="B35" s="102" t="s">
        <v>76</v>
      </c>
      <c r="C35" s="102" t="s">
        <v>200</v>
      </c>
      <c r="D35" s="103" t="s">
        <v>260</v>
      </c>
      <c r="E35" s="103" t="s">
        <v>408</v>
      </c>
      <c r="F35" s="152" t="s">
        <v>409</v>
      </c>
      <c r="G35" s="95" t="s">
        <v>179</v>
      </c>
      <c r="H35" s="95" t="s">
        <v>260</v>
      </c>
      <c r="I35" s="104" t="s">
        <v>260</v>
      </c>
      <c r="J35" s="102" t="s">
        <v>410</v>
      </c>
      <c r="K35" s="103" t="s">
        <v>375</v>
      </c>
      <c r="L35" s="103" t="s">
        <v>401</v>
      </c>
      <c r="M35" s="103" t="s">
        <v>260</v>
      </c>
      <c r="N35" s="104" t="s">
        <v>236</v>
      </c>
      <c r="O35" s="104" t="s">
        <v>191</v>
      </c>
      <c r="P35" s="103" t="s">
        <v>236</v>
      </c>
      <c r="Q35" s="96" t="s">
        <v>304</v>
      </c>
      <c r="R35" s="96" t="s">
        <v>304</v>
      </c>
      <c r="S35" s="104" t="s">
        <v>236</v>
      </c>
      <c r="T35" s="104" t="s">
        <v>236</v>
      </c>
      <c r="U35" s="97" t="s">
        <v>307</v>
      </c>
      <c r="V35" s="97" t="s">
        <v>307</v>
      </c>
      <c r="W35" s="97" t="s">
        <v>307</v>
      </c>
      <c r="X35" s="97" t="s">
        <v>308</v>
      </c>
      <c r="Y35" s="97" t="s">
        <v>308</v>
      </c>
      <c r="Z35" s="97" t="s">
        <v>236</v>
      </c>
      <c r="AA35" s="97" t="s">
        <v>236</v>
      </c>
      <c r="AB35" s="97" t="s">
        <v>236</v>
      </c>
      <c r="AC35" s="104" t="s">
        <v>236</v>
      </c>
      <c r="AD35" s="97" t="s">
        <v>276</v>
      </c>
      <c r="AE35" s="97" t="s">
        <v>174</v>
      </c>
      <c r="AF35" s="99" t="str">
        <f t="shared" si="12"/>
        <v>ALTO</v>
      </c>
      <c r="AG35" s="97" t="s">
        <v>141</v>
      </c>
      <c r="AH35" s="99" t="str">
        <f t="shared" si="2"/>
        <v>BAJO</v>
      </c>
      <c r="AI35" s="97" t="s">
        <v>154</v>
      </c>
      <c r="AJ35" s="97" t="s">
        <v>162</v>
      </c>
      <c r="AK35" s="99" t="str">
        <f t="shared" si="3"/>
        <v>MEDIO</v>
      </c>
      <c r="AL35" s="100" t="str">
        <f>VLOOKUP($AD35,Tipologías!$B$3:$H$17,2,FALSE)</f>
        <v>ALTO</v>
      </c>
      <c r="AM35" s="100">
        <f t="shared" si="10"/>
        <v>3</v>
      </c>
      <c r="AN35" s="100" t="str">
        <f>VLOOKUP($AE35,Tipologías!$A$21:$C$24,3,FALSE)</f>
        <v>ALTO</v>
      </c>
      <c r="AO35" s="100">
        <f t="shared" si="11"/>
        <v>3</v>
      </c>
      <c r="AP35" s="100">
        <f>VLOOKUP($AI35,Tipologías!$A$38:$B$42,2,FALSE)</f>
        <v>1.5</v>
      </c>
      <c r="AQ35" s="100">
        <f>VLOOKUP($AJ35,Tipologías!$A$46:$B$53,2,FALSE)</f>
        <v>1</v>
      </c>
      <c r="AR35" s="100" t="str">
        <f t="shared" si="4"/>
        <v>ALTO</v>
      </c>
      <c r="AS35" s="100" t="str">
        <f>VLOOKUP($AG35,Tipologías!$A$29:$C$33,3,FALSE)</f>
        <v>BAJO</v>
      </c>
      <c r="AT35" s="100" t="str">
        <f t="shared" si="1"/>
        <v>MEDIO</v>
      </c>
      <c r="AU35" s="100" t="str">
        <f t="shared" si="5"/>
        <v>MEDIO</v>
      </c>
      <c r="AV35" s="100" t="str">
        <f>_xlfn.IFNA(VLOOKUP(AD35,Tipologías!$B$3:$H$17,4,0),"")</f>
        <v>INFORMACIÓN PÚBLICA RESERVADA</v>
      </c>
      <c r="AW35" s="100" t="str">
        <f t="shared" si="6"/>
        <v>IPR</v>
      </c>
      <c r="AX35" s="100" t="str">
        <f>_xlfn.IFNA(VLOOKUP(AD35,Tipologías!$B$3:$H$17,3,0),"")</f>
        <v>LEY 1712 ARTÍCULO 19 LITERAL H "LA ESTABILIDAD MACROECONÓMICA Y FINANCIERA DEL PAÍS."</v>
      </c>
      <c r="AY35" s="100" t="str">
        <f>_xlfn.IFNA(VLOOKUP(AD35,Tipologías!$B$3:$H$17,5,0),"")</f>
        <v xml:space="preserve">LEY 1755 ARTÍCULO 24 LITERAL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
      <c r="AZ35" s="100" t="str">
        <f>_xlfn.IFNA(VLOOKUP(AD35,Tipologías!$B$3:$H$17,6,0),"")</f>
        <v>LEY 1712 DE 2014</v>
      </c>
      <c r="BA35" s="94" t="s">
        <v>237</v>
      </c>
      <c r="BB35" s="105">
        <v>44719</v>
      </c>
      <c r="BC35" s="96" t="s">
        <v>242</v>
      </c>
      <c r="BD35" s="97" t="s">
        <v>446</v>
      </c>
      <c r="BE35" s="97" t="s">
        <v>445</v>
      </c>
      <c r="BF35" s="74"/>
      <c r="BG35" s="74"/>
      <c r="BH35" s="74"/>
      <c r="BI35" s="74"/>
      <c r="BJ35" s="74"/>
      <c r="BK35" s="74"/>
      <c r="BL35" s="74"/>
      <c r="BM35" s="74"/>
      <c r="BN35" s="74"/>
      <c r="BO35" s="74"/>
      <c r="BP35" s="74"/>
      <c r="BQ35" s="74"/>
      <c r="BR35" s="74"/>
      <c r="BS35" s="74"/>
      <c r="BT35" s="74"/>
      <c r="BU35" s="74"/>
      <c r="BV35" s="74"/>
      <c r="BW35" s="74"/>
      <c r="BX35" s="74"/>
    </row>
    <row r="36" spans="1:76" s="72" customFormat="1" ht="100.55" customHeight="1" x14ac:dyDescent="0.25">
      <c r="A36" s="144">
        <v>27</v>
      </c>
      <c r="B36" s="102" t="s">
        <v>76</v>
      </c>
      <c r="C36" s="102" t="s">
        <v>200</v>
      </c>
      <c r="D36" s="103" t="s">
        <v>260</v>
      </c>
      <c r="E36" s="103" t="s">
        <v>411</v>
      </c>
      <c r="F36" s="152" t="s">
        <v>412</v>
      </c>
      <c r="G36" s="95" t="s">
        <v>246</v>
      </c>
      <c r="H36" s="95" t="s">
        <v>260</v>
      </c>
      <c r="I36" s="104" t="s">
        <v>413</v>
      </c>
      <c r="J36" s="102" t="s">
        <v>374</v>
      </c>
      <c r="K36" s="103" t="s">
        <v>375</v>
      </c>
      <c r="L36" s="103" t="s">
        <v>401</v>
      </c>
      <c r="M36" s="103" t="s">
        <v>236</v>
      </c>
      <c r="N36" s="104" t="s">
        <v>414</v>
      </c>
      <c r="O36" s="104" t="s">
        <v>191</v>
      </c>
      <c r="P36" s="103" t="s">
        <v>415</v>
      </c>
      <c r="Q36" s="96" t="s">
        <v>304</v>
      </c>
      <c r="R36" s="96" t="s">
        <v>236</v>
      </c>
      <c r="S36" s="104" t="s">
        <v>416</v>
      </c>
      <c r="T36" s="104" t="s">
        <v>417</v>
      </c>
      <c r="U36" s="97" t="s">
        <v>307</v>
      </c>
      <c r="V36" s="97" t="s">
        <v>307</v>
      </c>
      <c r="W36" s="97" t="s">
        <v>307</v>
      </c>
      <c r="X36" s="97" t="s">
        <v>307</v>
      </c>
      <c r="Y36" s="97" t="s">
        <v>308</v>
      </c>
      <c r="Z36" s="97" t="s">
        <v>308</v>
      </c>
      <c r="AA36" s="97" t="s">
        <v>236</v>
      </c>
      <c r="AB36" s="97" t="s">
        <v>236</v>
      </c>
      <c r="AC36" s="104" t="s">
        <v>236</v>
      </c>
      <c r="AD36" s="97" t="s">
        <v>266</v>
      </c>
      <c r="AE36" s="97" t="s">
        <v>174</v>
      </c>
      <c r="AF36" s="99" t="str">
        <f t="shared" si="12"/>
        <v>ALTO</v>
      </c>
      <c r="AG36" s="97" t="s">
        <v>144</v>
      </c>
      <c r="AH36" s="99" t="str">
        <f t="shared" si="2"/>
        <v>ALTO</v>
      </c>
      <c r="AI36" s="97" t="s">
        <v>155</v>
      </c>
      <c r="AJ36" s="97" t="s">
        <v>160</v>
      </c>
      <c r="AK36" s="99" t="str">
        <f t="shared" si="3"/>
        <v>ALTO</v>
      </c>
      <c r="AL36" s="100" t="str">
        <f>VLOOKUP($AD36,Tipologías!$B$3:$H$17,2,FALSE)</f>
        <v>ALTO</v>
      </c>
      <c r="AM36" s="100">
        <f t="shared" si="10"/>
        <v>3</v>
      </c>
      <c r="AN36" s="100" t="str">
        <f>VLOOKUP($AE36,Tipologías!$A$21:$C$24,3,FALSE)</f>
        <v>ALTO</v>
      </c>
      <c r="AO36" s="100">
        <f t="shared" si="11"/>
        <v>3</v>
      </c>
      <c r="AP36" s="100">
        <f>VLOOKUP($AI36,Tipologías!$A$38:$B$42,2,FALSE)</f>
        <v>2</v>
      </c>
      <c r="AQ36" s="100">
        <f>VLOOKUP($AJ36,Tipologías!$A$46:$B$53,2,FALSE)</f>
        <v>1.5</v>
      </c>
      <c r="AR36" s="100" t="str">
        <f t="shared" si="4"/>
        <v>ALTO</v>
      </c>
      <c r="AS36" s="100" t="str">
        <f>VLOOKUP($AG36,Tipologías!$A$29:$C$33,3,FALSE)</f>
        <v>ALTO</v>
      </c>
      <c r="AT36" s="100" t="str">
        <f t="shared" si="1"/>
        <v>ALTO</v>
      </c>
      <c r="AU36" s="100" t="str">
        <f t="shared" si="5"/>
        <v>ALTO</v>
      </c>
      <c r="AV36" s="100" t="str">
        <f>_xlfn.IFNA(VLOOKUP(AD36,Tipologías!$B$3:$H$17,4,0),"")</f>
        <v>INFORMACIÓN PÚBLICA CLASIFICADA</v>
      </c>
      <c r="AW36" s="100" t="str">
        <f t="shared" si="6"/>
        <v>IPC</v>
      </c>
      <c r="AX36" s="100" t="str">
        <f>_xlfn.IFNA(VLOOKUP(AD36,Tipologías!$B$3:$H$17,3,0),"")</f>
        <v>LEY 1712, ARTÍCULO 18 LITERAL A "EL DERECHO DE TODA PERSONA A LA INTIMIDAD."</v>
      </c>
      <c r="AY36" s="100" t="str">
        <f>_xlfn.IFNA(VLOOKUP(AD36,Tipologías!$B$3:$H$17,5,0),"")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36" s="100" t="str">
        <f>_xlfn.IFNA(VLOOKUP(AD36,Tipologías!$B$3:$H$17,6,0),"")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36" s="94" t="s">
        <v>238</v>
      </c>
      <c r="BB36" s="105">
        <v>44719</v>
      </c>
      <c r="BC36" s="96" t="s">
        <v>242</v>
      </c>
      <c r="BD36" s="97" t="s">
        <v>444</v>
      </c>
      <c r="BE36" s="97" t="s">
        <v>445</v>
      </c>
      <c r="BF36" s="74"/>
      <c r="BG36" s="74"/>
      <c r="BH36" s="74"/>
      <c r="BI36" s="74"/>
      <c r="BJ36" s="74"/>
      <c r="BK36" s="74"/>
      <c r="BL36" s="74"/>
      <c r="BM36" s="74"/>
      <c r="BN36" s="74"/>
      <c r="BO36" s="74"/>
      <c r="BP36" s="74"/>
      <c r="BQ36" s="74"/>
      <c r="BR36" s="74"/>
      <c r="BS36" s="74"/>
      <c r="BT36" s="74"/>
      <c r="BU36" s="74"/>
      <c r="BV36" s="74"/>
      <c r="BW36" s="74"/>
      <c r="BX36" s="74"/>
    </row>
    <row r="37" spans="1:76" s="169" customFormat="1" ht="100.55" customHeight="1" x14ac:dyDescent="0.25">
      <c r="A37" s="144">
        <v>28</v>
      </c>
      <c r="B37" s="161" t="s">
        <v>76</v>
      </c>
      <c r="C37" s="161" t="s">
        <v>200</v>
      </c>
      <c r="D37" s="156" t="s">
        <v>260</v>
      </c>
      <c r="E37" s="156" t="s">
        <v>418</v>
      </c>
      <c r="F37" s="162" t="s">
        <v>419</v>
      </c>
      <c r="G37" s="162" t="s">
        <v>246</v>
      </c>
      <c r="H37" s="162" t="s">
        <v>260</v>
      </c>
      <c r="I37" s="162" t="s">
        <v>413</v>
      </c>
      <c r="J37" s="161" t="s">
        <v>374</v>
      </c>
      <c r="K37" s="156" t="s">
        <v>375</v>
      </c>
      <c r="L37" s="156" t="s">
        <v>401</v>
      </c>
      <c r="M37" s="156" t="s">
        <v>236</v>
      </c>
      <c r="N37" s="162" t="s">
        <v>414</v>
      </c>
      <c r="O37" s="162" t="s">
        <v>191</v>
      </c>
      <c r="P37" s="156" t="s">
        <v>415</v>
      </c>
      <c r="Q37" s="160" t="s">
        <v>304</v>
      </c>
      <c r="R37" s="160" t="s">
        <v>236</v>
      </c>
      <c r="S37" s="162" t="s">
        <v>420</v>
      </c>
      <c r="T37" s="162" t="s">
        <v>421</v>
      </c>
      <c r="U37" s="163" t="s">
        <v>307</v>
      </c>
      <c r="V37" s="163" t="s">
        <v>307</v>
      </c>
      <c r="W37" s="163" t="s">
        <v>308</v>
      </c>
      <c r="X37" s="163" t="s">
        <v>308</v>
      </c>
      <c r="Y37" s="163" t="s">
        <v>308</v>
      </c>
      <c r="Z37" s="163" t="s">
        <v>308</v>
      </c>
      <c r="AA37" s="163" t="s">
        <v>236</v>
      </c>
      <c r="AB37" s="163" t="s">
        <v>236</v>
      </c>
      <c r="AC37" s="162" t="s">
        <v>236</v>
      </c>
      <c r="AD37" s="163" t="s">
        <v>103</v>
      </c>
      <c r="AE37" s="163" t="s">
        <v>174</v>
      </c>
      <c r="AF37" s="164" t="str">
        <f t="shared" si="12"/>
        <v>ALTO</v>
      </c>
      <c r="AG37" s="163" t="s">
        <v>144</v>
      </c>
      <c r="AH37" s="164" t="str">
        <f t="shared" si="2"/>
        <v>ALTO</v>
      </c>
      <c r="AI37" s="163" t="s">
        <v>155</v>
      </c>
      <c r="AJ37" s="163" t="s">
        <v>160</v>
      </c>
      <c r="AK37" s="164" t="str">
        <f t="shared" si="3"/>
        <v>ALTO</v>
      </c>
      <c r="AL37" s="165" t="str">
        <f>VLOOKUP($AD37,Tipologías!$B$3:$H$17,2,FALSE)</f>
        <v>BAJO</v>
      </c>
      <c r="AM37" s="165">
        <f t="shared" ref="AM37:AM59" si="13">IF(AD37="",0,IF(AL37="Bajo",1,IF(AL37="Medio",2,3)))</f>
        <v>1</v>
      </c>
      <c r="AN37" s="165" t="str">
        <f>VLOOKUP($AE37,Tipologías!$A$21:$C$24,3,FALSE)</f>
        <v>ALTO</v>
      </c>
      <c r="AO37" s="165">
        <f t="shared" ref="AO37:AO59" si="14">IF(AE37="",0,IF(AN37="Bajo",1,IF(AN37="Medio",2,3)))</f>
        <v>3</v>
      </c>
      <c r="AP37" s="165">
        <f>VLOOKUP($AI37,Tipologías!$A$38:$B$42,2,FALSE)</f>
        <v>2</v>
      </c>
      <c r="AQ37" s="165">
        <f>VLOOKUP($AJ37,Tipologías!$A$46:$B$53,2,FALSE)</f>
        <v>1.5</v>
      </c>
      <c r="AR37" s="165" t="str">
        <f t="shared" si="4"/>
        <v>ALTO</v>
      </c>
      <c r="AS37" s="165" t="str">
        <f>VLOOKUP($AG37,Tipologías!$A$29:$C$33,3,FALSE)</f>
        <v>ALTO</v>
      </c>
      <c r="AT37" s="165" t="str">
        <f t="shared" si="1"/>
        <v>ALTO</v>
      </c>
      <c r="AU37" s="165" t="str">
        <f t="shared" si="5"/>
        <v>ALTO</v>
      </c>
      <c r="AV37" s="165" t="str">
        <f>_xlfn.IFNA(VLOOKUP(AD37,Tipologías!$B$3:$H$17,4,0),"")</f>
        <v>INFORMACIÓN PÚBLICA</v>
      </c>
      <c r="AW37" s="165" t="str">
        <f t="shared" si="6"/>
        <v>IPB</v>
      </c>
      <c r="AX37" s="165" t="str">
        <f>_xlfn.IFNA(VLOOKUP(AD37,Tipologías!$B$3:$H$17,3,0),"")</f>
        <v>N/A</v>
      </c>
      <c r="AY37" s="165" t="str">
        <f>_xlfn.IFNA(VLOOKUP(AD37,Tipologías!$B$3:$H$17,5,0),"")</f>
        <v>N/A</v>
      </c>
      <c r="AZ37" s="165" t="str">
        <f>_xlfn.IFNA(VLOOKUP(AD37,Tipologías!$B$3:$H$17,6,0),"")</f>
        <v>N/A</v>
      </c>
      <c r="BA37" s="166" t="s">
        <v>236</v>
      </c>
      <c r="BB37" s="167">
        <v>44886</v>
      </c>
      <c r="BC37" s="160" t="s">
        <v>236</v>
      </c>
      <c r="BD37" s="163" t="s">
        <v>444</v>
      </c>
      <c r="BE37" s="163" t="s">
        <v>445</v>
      </c>
      <c r="BF37" s="168"/>
      <c r="BG37" s="168"/>
      <c r="BH37" s="168"/>
      <c r="BI37" s="168"/>
      <c r="BJ37" s="168"/>
      <c r="BK37" s="168"/>
      <c r="BL37" s="168"/>
      <c r="BM37" s="168"/>
      <c r="BN37" s="168"/>
      <c r="BO37" s="168"/>
      <c r="BP37" s="168"/>
      <c r="BQ37" s="168"/>
      <c r="BR37" s="168"/>
      <c r="BS37" s="168"/>
      <c r="BT37" s="168"/>
      <c r="BU37" s="168"/>
      <c r="BV37" s="168"/>
      <c r="BW37" s="168"/>
      <c r="BX37" s="168"/>
    </row>
    <row r="38" spans="1:76" s="73" customFormat="1" ht="100.55" customHeight="1" x14ac:dyDescent="0.25">
      <c r="A38" s="144">
        <v>29</v>
      </c>
      <c r="B38" s="102" t="s">
        <v>76</v>
      </c>
      <c r="C38" s="102" t="s">
        <v>200</v>
      </c>
      <c r="D38" s="103" t="s">
        <v>260</v>
      </c>
      <c r="E38" s="103" t="s">
        <v>422</v>
      </c>
      <c r="F38" s="152" t="s">
        <v>423</v>
      </c>
      <c r="G38" s="95" t="s">
        <v>214</v>
      </c>
      <c r="H38" s="95" t="s">
        <v>424</v>
      </c>
      <c r="I38" s="104" t="s">
        <v>424</v>
      </c>
      <c r="J38" s="102" t="s">
        <v>374</v>
      </c>
      <c r="K38" s="103" t="s">
        <v>375</v>
      </c>
      <c r="L38" s="103" t="s">
        <v>401</v>
      </c>
      <c r="M38" s="103" t="s">
        <v>236</v>
      </c>
      <c r="N38" s="104" t="s">
        <v>425</v>
      </c>
      <c r="O38" s="104" t="s">
        <v>184</v>
      </c>
      <c r="P38" s="103" t="s">
        <v>303</v>
      </c>
      <c r="Q38" s="96" t="s">
        <v>236</v>
      </c>
      <c r="R38" s="96" t="s">
        <v>304</v>
      </c>
      <c r="S38" s="104" t="s">
        <v>236</v>
      </c>
      <c r="T38" s="104" t="s">
        <v>236</v>
      </c>
      <c r="U38" s="97" t="s">
        <v>307</v>
      </c>
      <c r="V38" s="97" t="s">
        <v>308</v>
      </c>
      <c r="W38" s="97" t="s">
        <v>307</v>
      </c>
      <c r="X38" s="97" t="s">
        <v>308</v>
      </c>
      <c r="Y38" s="97" t="s">
        <v>308</v>
      </c>
      <c r="Z38" s="97" t="s">
        <v>307</v>
      </c>
      <c r="AA38" s="97" t="s">
        <v>307</v>
      </c>
      <c r="AB38" s="97" t="s">
        <v>307</v>
      </c>
      <c r="AC38" s="104" t="s">
        <v>236</v>
      </c>
      <c r="AD38" s="97" t="s">
        <v>266</v>
      </c>
      <c r="AE38" s="97" t="s">
        <v>174</v>
      </c>
      <c r="AF38" s="99" t="str">
        <f t="shared" si="12"/>
        <v>ALTO</v>
      </c>
      <c r="AG38" s="97" t="s">
        <v>144</v>
      </c>
      <c r="AH38" s="99" t="str">
        <f t="shared" si="2"/>
        <v>ALTO</v>
      </c>
      <c r="AI38" s="97" t="s">
        <v>151</v>
      </c>
      <c r="AJ38" s="97" t="s">
        <v>158</v>
      </c>
      <c r="AK38" s="99" t="str">
        <f t="shared" si="3"/>
        <v>MEDIO</v>
      </c>
      <c r="AL38" s="100" t="str">
        <f>VLOOKUP($AD38,Tipologías!$B$3:$H$17,2,FALSE)</f>
        <v>ALTO</v>
      </c>
      <c r="AM38" s="100">
        <f t="shared" si="13"/>
        <v>3</v>
      </c>
      <c r="AN38" s="100" t="str">
        <f>VLOOKUP($AE38,Tipologías!$A$21:$C$24,3,FALSE)</f>
        <v>ALTO</v>
      </c>
      <c r="AO38" s="100">
        <f t="shared" si="14"/>
        <v>3</v>
      </c>
      <c r="AP38" s="100">
        <f>VLOOKUP($AI38,Tipologías!$A$38:$B$42,2,FALSE)</f>
        <v>0.5</v>
      </c>
      <c r="AQ38" s="100">
        <f>VLOOKUP($AJ38,Tipologías!$A$46:$B$53,2,FALSE)</f>
        <v>2.25</v>
      </c>
      <c r="AR38" s="100" t="str">
        <f t="shared" si="4"/>
        <v>ALTO</v>
      </c>
      <c r="AS38" s="100" t="str">
        <f>VLOOKUP($AG38,Tipologías!$A$29:$C$33,3,FALSE)</f>
        <v>ALTO</v>
      </c>
      <c r="AT38" s="100" t="str">
        <f t="shared" si="1"/>
        <v>MEDIO</v>
      </c>
      <c r="AU38" s="100" t="str">
        <f t="shared" si="5"/>
        <v>ALTO</v>
      </c>
      <c r="AV38" s="100" t="str">
        <f>_xlfn.IFNA(VLOOKUP(AD38,Tipologías!$B$3:$H$17,4,0),"")</f>
        <v>INFORMACIÓN PÚBLICA CLASIFICADA</v>
      </c>
      <c r="AW38" s="100" t="str">
        <f t="shared" si="6"/>
        <v>IPC</v>
      </c>
      <c r="AX38" s="100" t="str">
        <f>_xlfn.IFNA(VLOOKUP(AD38,Tipologías!$B$3:$H$17,3,0),"")</f>
        <v>LEY 1712, ARTÍCULO 18 LITERAL A "EL DERECHO DE TODA PERSONA A LA INTIMIDAD."</v>
      </c>
      <c r="AY38" s="100" t="str">
        <f>_xlfn.IFNA(VLOOKUP(AD38,Tipologías!$B$3:$H$17,5,0),"")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38" s="100" t="str">
        <f>_xlfn.IFNA(VLOOKUP(AD38,Tipologías!$B$3:$H$17,6,0),"")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38" s="94" t="s">
        <v>238</v>
      </c>
      <c r="BB38" s="105">
        <v>44719</v>
      </c>
      <c r="BC38" s="96" t="s">
        <v>242</v>
      </c>
      <c r="BD38" s="97" t="s">
        <v>447</v>
      </c>
      <c r="BE38" s="97" t="s">
        <v>448</v>
      </c>
      <c r="BF38" s="74"/>
      <c r="BG38" s="74"/>
      <c r="BH38" s="74"/>
      <c r="BI38" s="74"/>
      <c r="BJ38" s="74"/>
      <c r="BK38" s="74"/>
      <c r="BL38" s="74"/>
      <c r="BM38" s="74"/>
      <c r="BN38" s="74"/>
      <c r="BO38" s="74"/>
      <c r="BP38" s="74"/>
      <c r="BQ38" s="74"/>
      <c r="BR38" s="74"/>
      <c r="BS38" s="74"/>
      <c r="BT38" s="74"/>
      <c r="BU38" s="74"/>
      <c r="BV38" s="74"/>
      <c r="BW38" s="74"/>
      <c r="BX38" s="74"/>
    </row>
    <row r="39" spans="1:76" s="72" customFormat="1" ht="100.55" customHeight="1" x14ac:dyDescent="0.25">
      <c r="A39" s="144">
        <v>30</v>
      </c>
      <c r="B39" s="102" t="s">
        <v>76</v>
      </c>
      <c r="C39" s="102" t="s">
        <v>200</v>
      </c>
      <c r="D39" s="103" t="s">
        <v>260</v>
      </c>
      <c r="E39" s="103" t="s">
        <v>426</v>
      </c>
      <c r="F39" s="152" t="s">
        <v>427</v>
      </c>
      <c r="G39" s="95" t="s">
        <v>246</v>
      </c>
      <c r="H39" s="95" t="s">
        <v>424</v>
      </c>
      <c r="I39" s="104" t="s">
        <v>428</v>
      </c>
      <c r="J39" s="102" t="s">
        <v>374</v>
      </c>
      <c r="K39" s="103" t="s">
        <v>375</v>
      </c>
      <c r="L39" s="103" t="s">
        <v>402</v>
      </c>
      <c r="M39" s="103" t="s">
        <v>236</v>
      </c>
      <c r="N39" s="104" t="s">
        <v>429</v>
      </c>
      <c r="O39" s="104" t="s">
        <v>186</v>
      </c>
      <c r="P39" s="103" t="s">
        <v>345</v>
      </c>
      <c r="Q39" s="96" t="s">
        <v>304</v>
      </c>
      <c r="R39" s="96" t="s">
        <v>236</v>
      </c>
      <c r="S39" s="104" t="s">
        <v>426</v>
      </c>
      <c r="T39" s="104" t="s">
        <v>314</v>
      </c>
      <c r="U39" s="97" t="s">
        <v>308</v>
      </c>
      <c r="V39" s="97" t="s">
        <v>308</v>
      </c>
      <c r="W39" s="97" t="s">
        <v>308</v>
      </c>
      <c r="X39" s="97" t="s">
        <v>308</v>
      </c>
      <c r="Y39" s="97" t="s">
        <v>308</v>
      </c>
      <c r="Z39" s="97" t="s">
        <v>308</v>
      </c>
      <c r="AA39" s="97" t="s">
        <v>308</v>
      </c>
      <c r="AB39" s="97" t="s">
        <v>308</v>
      </c>
      <c r="AC39" s="104" t="s">
        <v>236</v>
      </c>
      <c r="AD39" s="97" t="s">
        <v>103</v>
      </c>
      <c r="AE39" s="97" t="s">
        <v>170</v>
      </c>
      <c r="AF39" s="99" t="str">
        <f t="shared" si="12"/>
        <v>BAJO</v>
      </c>
      <c r="AG39" s="97" t="s">
        <v>142</v>
      </c>
      <c r="AH39" s="99" t="str">
        <f t="shared" si="2"/>
        <v>MEDIO</v>
      </c>
      <c r="AI39" s="97" t="s">
        <v>154</v>
      </c>
      <c r="AJ39" s="97" t="s">
        <v>162</v>
      </c>
      <c r="AK39" s="99" t="str">
        <f t="shared" si="3"/>
        <v>MEDIO</v>
      </c>
      <c r="AL39" s="100" t="str">
        <f>VLOOKUP($AD39,Tipologías!$B$3:$H$17,2,FALSE)</f>
        <v>BAJO</v>
      </c>
      <c r="AM39" s="100">
        <f t="shared" si="13"/>
        <v>1</v>
      </c>
      <c r="AN39" s="100" t="str">
        <f>VLOOKUP($AE39,Tipologías!$A$21:$C$24,3,FALSE)</f>
        <v>BAJO</v>
      </c>
      <c r="AO39" s="100">
        <f t="shared" si="14"/>
        <v>1</v>
      </c>
      <c r="AP39" s="100">
        <f>VLOOKUP($AI39,Tipologías!$A$38:$B$42,2,FALSE)</f>
        <v>1.5</v>
      </c>
      <c r="AQ39" s="100">
        <f>VLOOKUP($AJ39,Tipologías!$A$46:$B$53,2,FALSE)</f>
        <v>1</v>
      </c>
      <c r="AR39" s="100" t="str">
        <f t="shared" si="4"/>
        <v>BAJO</v>
      </c>
      <c r="AS39" s="100" t="str">
        <f>VLOOKUP($AG39,Tipologías!$A$29:$C$33,3,FALSE)</f>
        <v>MEDIO</v>
      </c>
      <c r="AT39" s="100" t="str">
        <f t="shared" si="1"/>
        <v>MEDIO</v>
      </c>
      <c r="AU39" s="100" t="str">
        <f t="shared" si="5"/>
        <v>MEDIO</v>
      </c>
      <c r="AV39" s="100" t="str">
        <f>_xlfn.IFNA(VLOOKUP(AD39,Tipologías!$B$3:$H$17,4,0),"")</f>
        <v>INFORMACIÓN PÚBLICA</v>
      </c>
      <c r="AW39" s="100" t="str">
        <f t="shared" si="6"/>
        <v>IPB</v>
      </c>
      <c r="AX39" s="100" t="str">
        <f>_xlfn.IFNA(VLOOKUP(AD39,Tipologías!$B$3:$H$17,3,0),"")</f>
        <v>N/A</v>
      </c>
      <c r="AY39" s="100" t="str">
        <f>_xlfn.IFNA(VLOOKUP(AD39,Tipologías!$B$3:$H$17,5,0),"")</f>
        <v>N/A</v>
      </c>
      <c r="AZ39" s="100" t="str">
        <f>_xlfn.IFNA(VLOOKUP(AD39,Tipologías!$B$3:$H$17,6,0),"")</f>
        <v>N/A</v>
      </c>
      <c r="BA39" s="94" t="s">
        <v>239</v>
      </c>
      <c r="BB39" s="105">
        <v>44719</v>
      </c>
      <c r="BC39" s="96" t="s">
        <v>236</v>
      </c>
      <c r="BD39" s="97" t="s">
        <v>449</v>
      </c>
      <c r="BE39" s="97" t="s">
        <v>448</v>
      </c>
      <c r="BF39" s="74"/>
      <c r="BG39" s="74"/>
      <c r="BH39" s="74"/>
      <c r="BI39" s="74"/>
      <c r="BJ39" s="74"/>
      <c r="BK39" s="74"/>
      <c r="BL39" s="74"/>
      <c r="BM39" s="74"/>
      <c r="BN39" s="74"/>
      <c r="BO39" s="74"/>
      <c r="BP39" s="74"/>
      <c r="BQ39" s="74"/>
      <c r="BR39" s="74"/>
      <c r="BS39" s="74"/>
      <c r="BT39" s="74"/>
      <c r="BU39" s="74"/>
      <c r="BV39" s="74"/>
      <c r="BW39" s="74"/>
      <c r="BX39" s="74"/>
    </row>
    <row r="40" spans="1:76" s="73" customFormat="1" ht="100.55" customHeight="1" x14ac:dyDescent="0.25">
      <c r="A40" s="144">
        <v>31</v>
      </c>
      <c r="B40" s="102" t="s">
        <v>76</v>
      </c>
      <c r="C40" s="102" t="s">
        <v>200</v>
      </c>
      <c r="D40" s="103" t="s">
        <v>260</v>
      </c>
      <c r="E40" s="103" t="s">
        <v>422</v>
      </c>
      <c r="F40" s="152" t="s">
        <v>430</v>
      </c>
      <c r="G40" s="95" t="s">
        <v>246</v>
      </c>
      <c r="H40" s="95" t="s">
        <v>424</v>
      </c>
      <c r="I40" s="104" t="s">
        <v>424</v>
      </c>
      <c r="J40" s="102" t="s">
        <v>374</v>
      </c>
      <c r="K40" s="103" t="s">
        <v>375</v>
      </c>
      <c r="L40" s="103" t="s">
        <v>402</v>
      </c>
      <c r="M40" s="103" t="s">
        <v>236</v>
      </c>
      <c r="N40" s="104" t="s">
        <v>431</v>
      </c>
      <c r="O40" s="104" t="s">
        <v>186</v>
      </c>
      <c r="P40" s="103" t="s">
        <v>303</v>
      </c>
      <c r="Q40" s="96" t="s">
        <v>304</v>
      </c>
      <c r="R40" s="96" t="s">
        <v>236</v>
      </c>
      <c r="S40" s="104" t="s">
        <v>236</v>
      </c>
      <c r="T40" s="104" t="s">
        <v>236</v>
      </c>
      <c r="U40" s="97" t="s">
        <v>308</v>
      </c>
      <c r="V40" s="97" t="s">
        <v>308</v>
      </c>
      <c r="W40" s="97" t="s">
        <v>308</v>
      </c>
      <c r="X40" s="97" t="s">
        <v>308</v>
      </c>
      <c r="Y40" s="97" t="s">
        <v>308</v>
      </c>
      <c r="Z40" s="97" t="s">
        <v>308</v>
      </c>
      <c r="AA40" s="97" t="s">
        <v>307</v>
      </c>
      <c r="AB40" s="97" t="s">
        <v>307</v>
      </c>
      <c r="AC40" s="104" t="s">
        <v>236</v>
      </c>
      <c r="AD40" s="97" t="s">
        <v>103</v>
      </c>
      <c r="AE40" s="97" t="s">
        <v>170</v>
      </c>
      <c r="AF40" s="99" t="str">
        <f t="shared" si="12"/>
        <v>BAJO</v>
      </c>
      <c r="AG40" s="97" t="s">
        <v>141</v>
      </c>
      <c r="AH40" s="99" t="str">
        <f t="shared" si="2"/>
        <v>BAJO</v>
      </c>
      <c r="AI40" s="97" t="s">
        <v>154</v>
      </c>
      <c r="AJ40" s="97" t="s">
        <v>163</v>
      </c>
      <c r="AK40" s="99" t="str">
        <f t="shared" si="3"/>
        <v>MEDIO</v>
      </c>
      <c r="AL40" s="100" t="str">
        <f>VLOOKUP($AD40,Tipologías!$B$3:$H$17,2,FALSE)</f>
        <v>BAJO</v>
      </c>
      <c r="AM40" s="100">
        <f t="shared" si="13"/>
        <v>1</v>
      </c>
      <c r="AN40" s="100" t="str">
        <f>VLOOKUP($AE40,Tipologías!$A$21:$C$24,3,FALSE)</f>
        <v>BAJO</v>
      </c>
      <c r="AO40" s="100">
        <f t="shared" si="14"/>
        <v>1</v>
      </c>
      <c r="AP40" s="100">
        <f>VLOOKUP($AI40,Tipologías!$A$38:$B$42,2,FALSE)</f>
        <v>1.5</v>
      </c>
      <c r="AQ40" s="100">
        <f>VLOOKUP($AJ40,Tipologías!$A$46:$B$53,2,FALSE)</f>
        <v>0.5</v>
      </c>
      <c r="AR40" s="100" t="str">
        <f t="shared" si="4"/>
        <v>BAJO</v>
      </c>
      <c r="AS40" s="100" t="str">
        <f>VLOOKUP($AG40,Tipologías!$A$29:$C$33,3,FALSE)</f>
        <v>BAJO</v>
      </c>
      <c r="AT40" s="100" t="str">
        <f t="shared" ref="AT40:AT70" si="15">IF(SUM($AP40,$AQ40)&gt;=3,"ALTO",IF(SUM($AP40,$AQ40)&lt;2,"BAJO","MEDIO"))</f>
        <v>MEDIO</v>
      </c>
      <c r="AU40" s="100" t="str">
        <f t="shared" si="5"/>
        <v>MEDIO</v>
      </c>
      <c r="AV40" s="100" t="str">
        <f>_xlfn.IFNA(VLOOKUP(AD40,Tipologías!$B$3:$H$17,4,0),"")</f>
        <v>INFORMACIÓN PÚBLICA</v>
      </c>
      <c r="AW40" s="100" t="str">
        <f t="shared" si="6"/>
        <v>IPB</v>
      </c>
      <c r="AX40" s="100" t="str">
        <f>_xlfn.IFNA(VLOOKUP(AD40,Tipologías!$B$3:$H$17,3,0),"")</f>
        <v>N/A</v>
      </c>
      <c r="AY40" s="100" t="str">
        <f>_xlfn.IFNA(VLOOKUP(AD40,Tipologías!$B$3:$H$17,5,0),"")</f>
        <v>N/A</v>
      </c>
      <c r="AZ40" s="100" t="str">
        <f>_xlfn.IFNA(VLOOKUP(AD40,Tipologías!$B$3:$H$17,6,0),"")</f>
        <v>N/A</v>
      </c>
      <c r="BA40" s="94" t="s">
        <v>239</v>
      </c>
      <c r="BB40" s="105">
        <v>44719</v>
      </c>
      <c r="BC40" s="96" t="s">
        <v>236</v>
      </c>
      <c r="BD40" s="97" t="s">
        <v>447</v>
      </c>
      <c r="BE40" s="97" t="s">
        <v>448</v>
      </c>
      <c r="BF40" s="74"/>
      <c r="BG40" s="74"/>
      <c r="BH40" s="74"/>
      <c r="BI40" s="74"/>
      <c r="BJ40" s="74"/>
      <c r="BK40" s="74"/>
      <c r="BL40" s="74"/>
      <c r="BM40" s="74"/>
      <c r="BN40" s="74"/>
      <c r="BO40" s="74"/>
      <c r="BP40" s="74"/>
      <c r="BQ40" s="74"/>
      <c r="BR40" s="74"/>
      <c r="BS40" s="74"/>
      <c r="BT40" s="74"/>
      <c r="BU40" s="74"/>
      <c r="BV40" s="74"/>
      <c r="BW40" s="74"/>
      <c r="BX40" s="74"/>
    </row>
    <row r="41" spans="1:76" s="72" customFormat="1" ht="100.55" customHeight="1" x14ac:dyDescent="0.25">
      <c r="A41" s="144">
        <v>32</v>
      </c>
      <c r="B41" s="102" t="s">
        <v>76</v>
      </c>
      <c r="C41" s="102" t="s">
        <v>200</v>
      </c>
      <c r="D41" s="103" t="s">
        <v>260</v>
      </c>
      <c r="E41" s="103" t="s">
        <v>432</v>
      </c>
      <c r="F41" s="152" t="s">
        <v>433</v>
      </c>
      <c r="G41" s="95" t="s">
        <v>214</v>
      </c>
      <c r="H41" s="95" t="s">
        <v>424</v>
      </c>
      <c r="I41" s="104" t="s">
        <v>424</v>
      </c>
      <c r="J41" s="102" t="s">
        <v>374</v>
      </c>
      <c r="K41" s="103" t="s">
        <v>375</v>
      </c>
      <c r="L41" s="103" t="s">
        <v>401</v>
      </c>
      <c r="M41" s="103" t="s">
        <v>236</v>
      </c>
      <c r="N41" s="104" t="s">
        <v>425</v>
      </c>
      <c r="O41" s="104" t="s">
        <v>184</v>
      </c>
      <c r="P41" s="103" t="s">
        <v>303</v>
      </c>
      <c r="Q41" s="96" t="s">
        <v>236</v>
      </c>
      <c r="R41" s="96" t="s">
        <v>304</v>
      </c>
      <c r="S41" s="104" t="s">
        <v>236</v>
      </c>
      <c r="T41" s="104" t="s">
        <v>236</v>
      </c>
      <c r="U41" s="97" t="s">
        <v>307</v>
      </c>
      <c r="V41" s="97" t="s">
        <v>308</v>
      </c>
      <c r="W41" s="97" t="s">
        <v>307</v>
      </c>
      <c r="X41" s="97" t="s">
        <v>308</v>
      </c>
      <c r="Y41" s="97" t="s">
        <v>308</v>
      </c>
      <c r="Z41" s="97" t="s">
        <v>307</v>
      </c>
      <c r="AA41" s="97" t="s">
        <v>307</v>
      </c>
      <c r="AB41" s="97" t="s">
        <v>308</v>
      </c>
      <c r="AC41" s="104" t="s">
        <v>236</v>
      </c>
      <c r="AD41" s="97" t="s">
        <v>266</v>
      </c>
      <c r="AE41" s="97" t="s">
        <v>174</v>
      </c>
      <c r="AF41" s="99" t="str">
        <f t="shared" si="12"/>
        <v>ALTO</v>
      </c>
      <c r="AG41" s="97" t="s">
        <v>141</v>
      </c>
      <c r="AH41" s="99" t="str">
        <f t="shared" si="2"/>
        <v>BAJO</v>
      </c>
      <c r="AI41" s="97" t="s">
        <v>151</v>
      </c>
      <c r="AJ41" s="97" t="s">
        <v>157</v>
      </c>
      <c r="AK41" s="99" t="str">
        <f t="shared" si="3"/>
        <v>ALTO</v>
      </c>
      <c r="AL41" s="100" t="str">
        <f>VLOOKUP($AD41,Tipologías!$B$3:$H$17,2,FALSE)</f>
        <v>ALTO</v>
      </c>
      <c r="AM41" s="100">
        <f t="shared" si="13"/>
        <v>3</v>
      </c>
      <c r="AN41" s="100" t="str">
        <f>VLOOKUP($AE41,Tipologías!$A$21:$C$24,3,FALSE)</f>
        <v>ALTO</v>
      </c>
      <c r="AO41" s="100">
        <f t="shared" si="14"/>
        <v>3</v>
      </c>
      <c r="AP41" s="100">
        <f>VLOOKUP($AI41,Tipologías!$A$38:$B$42,2,FALSE)</f>
        <v>0.5</v>
      </c>
      <c r="AQ41" s="100">
        <f>VLOOKUP($AJ41,Tipologías!$A$46:$B$53,2,FALSE)</f>
        <v>2.5</v>
      </c>
      <c r="AR41" s="100" t="str">
        <f t="shared" si="4"/>
        <v>ALTO</v>
      </c>
      <c r="AS41" s="100" t="str">
        <f>VLOOKUP($AG41,Tipologías!$A$29:$C$33,3,FALSE)</f>
        <v>BAJO</v>
      </c>
      <c r="AT41" s="100" t="str">
        <f t="shared" si="15"/>
        <v>ALTO</v>
      </c>
      <c r="AU41" s="100" t="str">
        <f t="shared" si="5"/>
        <v>ALTO</v>
      </c>
      <c r="AV41" s="100" t="str">
        <f>_xlfn.IFNA(VLOOKUP(AD41,Tipologías!$B$3:$H$17,4,0),"")</f>
        <v>INFORMACIÓN PÚBLICA CLASIFICADA</v>
      </c>
      <c r="AW41" s="100" t="str">
        <f t="shared" si="6"/>
        <v>IPC</v>
      </c>
      <c r="AX41" s="100" t="str">
        <f>_xlfn.IFNA(VLOOKUP(AD41,Tipologías!$B$3:$H$17,3,0),"")</f>
        <v>LEY 1712, ARTÍCULO 18 LITERAL A "EL DERECHO DE TODA PERSONA A LA INTIMIDAD."</v>
      </c>
      <c r="AY41" s="100" t="str">
        <f>_xlfn.IFNA(VLOOKUP(AD41,Tipologías!$B$3:$H$17,5,0),"")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41" s="100" t="str">
        <f>_xlfn.IFNA(VLOOKUP(AD41,Tipologías!$B$3:$H$17,6,0),"")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41" s="94" t="s">
        <v>238</v>
      </c>
      <c r="BB41" s="105">
        <v>44719</v>
      </c>
      <c r="BC41" s="96" t="s">
        <v>242</v>
      </c>
      <c r="BD41" s="97" t="s">
        <v>447</v>
      </c>
      <c r="BE41" s="97" t="s">
        <v>448</v>
      </c>
      <c r="BF41" s="74"/>
      <c r="BG41" s="74"/>
      <c r="BH41" s="74"/>
      <c r="BI41" s="74"/>
      <c r="BJ41" s="74"/>
      <c r="BK41" s="74"/>
      <c r="BL41" s="74"/>
      <c r="BM41" s="74"/>
      <c r="BN41" s="74"/>
      <c r="BO41" s="74"/>
      <c r="BP41" s="74"/>
      <c r="BQ41" s="74"/>
      <c r="BR41" s="74"/>
      <c r="BS41" s="74"/>
      <c r="BT41" s="74"/>
      <c r="BU41" s="74"/>
      <c r="BV41" s="74"/>
      <c r="BW41" s="74"/>
      <c r="BX41" s="74"/>
    </row>
    <row r="42" spans="1:76" s="72" customFormat="1" ht="100.55" customHeight="1" x14ac:dyDescent="0.25">
      <c r="A42" s="144">
        <v>33</v>
      </c>
      <c r="B42" s="102" t="s">
        <v>76</v>
      </c>
      <c r="C42" s="102" t="s">
        <v>200</v>
      </c>
      <c r="D42" s="103" t="s">
        <v>260</v>
      </c>
      <c r="E42" s="103" t="s">
        <v>434</v>
      </c>
      <c r="F42" s="152" t="s">
        <v>435</v>
      </c>
      <c r="G42" s="95" t="s">
        <v>246</v>
      </c>
      <c r="H42" s="95" t="s">
        <v>424</v>
      </c>
      <c r="I42" s="104" t="s">
        <v>436</v>
      </c>
      <c r="J42" s="102" t="s">
        <v>374</v>
      </c>
      <c r="K42" s="103" t="s">
        <v>375</v>
      </c>
      <c r="L42" s="103" t="s">
        <v>401</v>
      </c>
      <c r="M42" s="103" t="s">
        <v>236</v>
      </c>
      <c r="N42" s="104" t="s">
        <v>437</v>
      </c>
      <c r="O42" s="104" t="s">
        <v>186</v>
      </c>
      <c r="P42" s="103" t="s">
        <v>303</v>
      </c>
      <c r="Q42" s="96" t="s">
        <v>236</v>
      </c>
      <c r="R42" s="96" t="s">
        <v>304</v>
      </c>
      <c r="S42" s="104" t="s">
        <v>236</v>
      </c>
      <c r="T42" s="104" t="s">
        <v>236</v>
      </c>
      <c r="U42" s="97" t="s">
        <v>307</v>
      </c>
      <c r="V42" s="97" t="s">
        <v>308</v>
      </c>
      <c r="W42" s="97" t="s">
        <v>307</v>
      </c>
      <c r="X42" s="97" t="s">
        <v>308</v>
      </c>
      <c r="Y42" s="97" t="s">
        <v>307</v>
      </c>
      <c r="Z42" s="97" t="s">
        <v>307</v>
      </c>
      <c r="AA42" s="97" t="s">
        <v>307</v>
      </c>
      <c r="AB42" s="97" t="s">
        <v>307</v>
      </c>
      <c r="AC42" s="104" t="s">
        <v>236</v>
      </c>
      <c r="AD42" s="97" t="s">
        <v>266</v>
      </c>
      <c r="AE42" s="97" t="s">
        <v>172</v>
      </c>
      <c r="AF42" s="99" t="str">
        <f t="shared" si="12"/>
        <v>ALTO</v>
      </c>
      <c r="AG42" s="97" t="s">
        <v>142</v>
      </c>
      <c r="AH42" s="99" t="str">
        <f t="shared" si="2"/>
        <v>MEDIO</v>
      </c>
      <c r="AI42" s="97" t="s">
        <v>153</v>
      </c>
      <c r="AJ42" s="97" t="s">
        <v>157</v>
      </c>
      <c r="AK42" s="99" t="str">
        <f t="shared" si="3"/>
        <v>ALTO</v>
      </c>
      <c r="AL42" s="100" t="str">
        <f>VLOOKUP($AD42,Tipologías!$B$3:$H$17,2,FALSE)</f>
        <v>ALTO</v>
      </c>
      <c r="AM42" s="100">
        <f t="shared" si="13"/>
        <v>3</v>
      </c>
      <c r="AN42" s="100" t="str">
        <f>VLOOKUP($AE42,Tipologías!$A$21:$C$24,3,FALSE)</f>
        <v>MEDIO</v>
      </c>
      <c r="AO42" s="100">
        <f t="shared" si="14"/>
        <v>2</v>
      </c>
      <c r="AP42" s="100">
        <f>VLOOKUP($AI42,Tipologías!$A$38:$B$42,2,FALSE)</f>
        <v>1</v>
      </c>
      <c r="AQ42" s="100">
        <f>VLOOKUP($AJ42,Tipologías!$A$46:$B$53,2,FALSE)</f>
        <v>2.5</v>
      </c>
      <c r="AR42" s="100" t="str">
        <f t="shared" si="4"/>
        <v>ALTO</v>
      </c>
      <c r="AS42" s="100" t="str">
        <f>VLOOKUP($AG42,Tipologías!$A$29:$C$33,3,FALSE)</f>
        <v>MEDIO</v>
      </c>
      <c r="AT42" s="100" t="str">
        <f t="shared" si="15"/>
        <v>ALTO</v>
      </c>
      <c r="AU42" s="100" t="str">
        <f t="shared" si="5"/>
        <v>ALTO</v>
      </c>
      <c r="AV42" s="100" t="str">
        <f>_xlfn.IFNA(VLOOKUP(AD42,Tipologías!$B$3:$H$17,4,0),"")</f>
        <v>INFORMACIÓN PÚBLICA CLASIFICADA</v>
      </c>
      <c r="AW42" s="100" t="str">
        <f t="shared" si="6"/>
        <v>IPC</v>
      </c>
      <c r="AX42" s="100" t="str">
        <f>_xlfn.IFNA(VLOOKUP(AD42,Tipologías!$B$3:$H$17,3,0),"")</f>
        <v>LEY 1712, ARTÍCULO 18 LITERAL A "EL DERECHO DE TODA PERSONA A LA INTIMIDAD."</v>
      </c>
      <c r="AY42" s="100" t="str">
        <f>_xlfn.IFNA(VLOOKUP(AD42,Tipologías!$B$3:$H$17,5,0),"")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42" s="100" t="str">
        <f>_xlfn.IFNA(VLOOKUP(AD42,Tipologías!$B$3:$H$17,6,0),"")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42" s="94" t="s">
        <v>238</v>
      </c>
      <c r="BB42" s="105">
        <v>44719</v>
      </c>
      <c r="BC42" s="96" t="s">
        <v>242</v>
      </c>
      <c r="BD42" s="97" t="s">
        <v>449</v>
      </c>
      <c r="BE42" s="97" t="s">
        <v>448</v>
      </c>
      <c r="BF42" s="74"/>
      <c r="BG42" s="74"/>
      <c r="BH42" s="74"/>
      <c r="BI42" s="74"/>
      <c r="BJ42" s="74"/>
      <c r="BK42" s="74"/>
      <c r="BL42" s="74"/>
      <c r="BM42" s="74"/>
      <c r="BN42" s="74"/>
      <c r="BO42" s="74"/>
      <c r="BP42" s="74"/>
      <c r="BQ42" s="74"/>
      <c r="BR42" s="74"/>
      <c r="BS42" s="74"/>
      <c r="BT42" s="74"/>
      <c r="BU42" s="74"/>
      <c r="BV42" s="74"/>
      <c r="BW42" s="74"/>
      <c r="BX42" s="74"/>
    </row>
    <row r="43" spans="1:76" s="72" customFormat="1" ht="100.55" customHeight="1" x14ac:dyDescent="0.25">
      <c r="A43" s="144">
        <v>34</v>
      </c>
      <c r="B43" s="102" t="s">
        <v>76</v>
      </c>
      <c r="C43" s="102" t="s">
        <v>200</v>
      </c>
      <c r="D43" s="103" t="s">
        <v>260</v>
      </c>
      <c r="E43" s="103" t="s">
        <v>438</v>
      </c>
      <c r="F43" s="152" t="s">
        <v>439</v>
      </c>
      <c r="G43" s="95" t="s">
        <v>246</v>
      </c>
      <c r="H43" s="95" t="s">
        <v>424</v>
      </c>
      <c r="I43" s="104" t="s">
        <v>440</v>
      </c>
      <c r="J43" s="102" t="s">
        <v>374</v>
      </c>
      <c r="K43" s="103" t="s">
        <v>375</v>
      </c>
      <c r="L43" s="103" t="s">
        <v>401</v>
      </c>
      <c r="M43" s="103" t="s">
        <v>236</v>
      </c>
      <c r="N43" s="104" t="s">
        <v>441</v>
      </c>
      <c r="O43" s="104" t="s">
        <v>184</v>
      </c>
      <c r="P43" s="103" t="s">
        <v>442</v>
      </c>
      <c r="Q43" s="96" t="s">
        <v>304</v>
      </c>
      <c r="R43" s="96" t="s">
        <v>236</v>
      </c>
      <c r="S43" s="104" t="s">
        <v>443</v>
      </c>
      <c r="T43" s="104" t="s">
        <v>443</v>
      </c>
      <c r="U43" s="97" t="s">
        <v>307</v>
      </c>
      <c r="V43" s="97" t="s">
        <v>308</v>
      </c>
      <c r="W43" s="97" t="s">
        <v>307</v>
      </c>
      <c r="X43" s="97" t="s">
        <v>308</v>
      </c>
      <c r="Y43" s="97" t="s">
        <v>308</v>
      </c>
      <c r="Z43" s="97" t="s">
        <v>307</v>
      </c>
      <c r="AA43" s="97" t="s">
        <v>307</v>
      </c>
      <c r="AB43" s="97" t="s">
        <v>307</v>
      </c>
      <c r="AC43" s="104" t="s">
        <v>236</v>
      </c>
      <c r="AD43" s="97" t="s">
        <v>266</v>
      </c>
      <c r="AE43" s="97" t="s">
        <v>172</v>
      </c>
      <c r="AF43" s="99" t="str">
        <f t="shared" si="12"/>
        <v>ALTO</v>
      </c>
      <c r="AG43" s="97" t="s">
        <v>144</v>
      </c>
      <c r="AH43" s="99" t="str">
        <f t="shared" si="2"/>
        <v>ALTO</v>
      </c>
      <c r="AI43" s="97" t="s">
        <v>155</v>
      </c>
      <c r="AJ43" s="97" t="s">
        <v>157</v>
      </c>
      <c r="AK43" s="99" t="str">
        <f t="shared" si="3"/>
        <v>ALTO</v>
      </c>
      <c r="AL43" s="100" t="str">
        <f>VLOOKUP($AD43,Tipologías!$B$3:$H$17,2,FALSE)</f>
        <v>ALTO</v>
      </c>
      <c r="AM43" s="100">
        <f t="shared" si="13"/>
        <v>3</v>
      </c>
      <c r="AN43" s="100" t="str">
        <f>VLOOKUP($AE43,Tipologías!$A$21:$C$24,3,FALSE)</f>
        <v>MEDIO</v>
      </c>
      <c r="AO43" s="100">
        <f t="shared" si="14"/>
        <v>2</v>
      </c>
      <c r="AP43" s="100">
        <f>VLOOKUP($AI43,Tipologías!$A$38:$B$42,2,FALSE)</f>
        <v>2</v>
      </c>
      <c r="AQ43" s="100">
        <f>VLOOKUP($AJ43,Tipologías!$A$46:$B$53,2,FALSE)</f>
        <v>2.5</v>
      </c>
      <c r="AR43" s="100" t="str">
        <f t="shared" si="4"/>
        <v>ALTO</v>
      </c>
      <c r="AS43" s="100" t="str">
        <f>VLOOKUP($AG43,Tipologías!$A$29:$C$33,3,FALSE)</f>
        <v>ALTO</v>
      </c>
      <c r="AT43" s="100" t="str">
        <f t="shared" si="15"/>
        <v>ALTO</v>
      </c>
      <c r="AU43" s="100" t="str">
        <f t="shared" si="5"/>
        <v>ALTO</v>
      </c>
      <c r="AV43" s="100" t="str">
        <f>_xlfn.IFNA(VLOOKUP(AD43,Tipologías!$B$3:$H$17,4,0),"")</f>
        <v>INFORMACIÓN PÚBLICA CLASIFICADA</v>
      </c>
      <c r="AW43" s="100" t="str">
        <f t="shared" si="6"/>
        <v>IPC</v>
      </c>
      <c r="AX43" s="100" t="str">
        <f>_xlfn.IFNA(VLOOKUP(AD43,Tipologías!$B$3:$H$17,3,0),"")</f>
        <v>LEY 1712, ARTÍCULO 18 LITERAL A "EL DERECHO DE TODA PERSONA A LA INTIMIDAD."</v>
      </c>
      <c r="AY43" s="100" t="str">
        <f>_xlfn.IFNA(VLOOKUP(AD43,Tipologías!$B$3:$H$17,5,0),"")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43" s="100" t="str">
        <f>_xlfn.IFNA(VLOOKUP(AD43,Tipologías!$B$3:$H$17,6,0),"")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43" s="94" t="s">
        <v>238</v>
      </c>
      <c r="BB43" s="105">
        <v>44719</v>
      </c>
      <c r="BC43" s="96" t="s">
        <v>242</v>
      </c>
      <c r="BD43" s="97" t="s">
        <v>449</v>
      </c>
      <c r="BE43" s="97" t="s">
        <v>448</v>
      </c>
      <c r="BF43" s="74"/>
      <c r="BG43" s="74"/>
      <c r="BH43" s="74"/>
      <c r="BI43" s="74"/>
      <c r="BJ43" s="74"/>
      <c r="BK43" s="74"/>
      <c r="BL43" s="74"/>
      <c r="BM43" s="74"/>
      <c r="BN43" s="74"/>
      <c r="BO43" s="74"/>
      <c r="BP43" s="74"/>
      <c r="BQ43" s="74"/>
      <c r="BR43" s="74"/>
      <c r="BS43" s="74"/>
      <c r="BT43" s="74"/>
      <c r="BU43" s="74"/>
      <c r="BV43" s="74"/>
      <c r="BW43" s="74"/>
      <c r="BX43" s="74"/>
    </row>
    <row r="44" spans="1:76" s="73" customFormat="1" ht="100.55" customHeight="1" x14ac:dyDescent="0.25">
      <c r="A44" s="144">
        <v>35</v>
      </c>
      <c r="B44" s="102" t="s">
        <v>76</v>
      </c>
      <c r="C44" s="102" t="s">
        <v>199</v>
      </c>
      <c r="D44" s="103" t="s">
        <v>261</v>
      </c>
      <c r="E44" s="103" t="s">
        <v>450</v>
      </c>
      <c r="F44" s="152" t="s">
        <v>451</v>
      </c>
      <c r="G44" s="95" t="s">
        <v>213</v>
      </c>
      <c r="H44" s="95" t="s">
        <v>261</v>
      </c>
      <c r="I44" s="104" t="s">
        <v>249</v>
      </c>
      <c r="J44" s="102" t="s">
        <v>236</v>
      </c>
      <c r="K44" s="103" t="s">
        <v>375</v>
      </c>
      <c r="L44" s="103" t="s">
        <v>236</v>
      </c>
      <c r="M44" s="103" t="s">
        <v>236</v>
      </c>
      <c r="N44" s="104" t="s">
        <v>236</v>
      </c>
      <c r="O44" s="104" t="s">
        <v>184</v>
      </c>
      <c r="P44" s="103" t="s">
        <v>236</v>
      </c>
      <c r="Q44" s="96" t="s">
        <v>236</v>
      </c>
      <c r="R44" s="96" t="s">
        <v>236</v>
      </c>
      <c r="S44" s="104" t="s">
        <v>236</v>
      </c>
      <c r="T44" s="104" t="s">
        <v>236</v>
      </c>
      <c r="U44" s="97" t="s">
        <v>307</v>
      </c>
      <c r="V44" s="97" t="s">
        <v>307</v>
      </c>
      <c r="W44" s="97" t="s">
        <v>307</v>
      </c>
      <c r="X44" s="97" t="s">
        <v>236</v>
      </c>
      <c r="Y44" s="97" t="s">
        <v>236</v>
      </c>
      <c r="Z44" s="97" t="s">
        <v>236</v>
      </c>
      <c r="AA44" s="97" t="s">
        <v>236</v>
      </c>
      <c r="AB44" s="97" t="s">
        <v>236</v>
      </c>
      <c r="AC44" s="104" t="s">
        <v>236</v>
      </c>
      <c r="AD44" s="97" t="s">
        <v>266</v>
      </c>
      <c r="AE44" s="97" t="s">
        <v>172</v>
      </c>
      <c r="AF44" s="99" t="str">
        <f t="shared" si="12"/>
        <v>ALTO</v>
      </c>
      <c r="AG44" s="97" t="s">
        <v>142</v>
      </c>
      <c r="AH44" s="99" t="str">
        <f t="shared" si="2"/>
        <v>MEDIO</v>
      </c>
      <c r="AI44" s="97" t="s">
        <v>151</v>
      </c>
      <c r="AJ44" s="97" t="s">
        <v>160</v>
      </c>
      <c r="AK44" s="99" t="str">
        <f t="shared" si="3"/>
        <v>MEDIO</v>
      </c>
      <c r="AL44" s="100" t="str">
        <f>VLOOKUP($AD44,Tipologías!$B$3:$H$17,2,FALSE)</f>
        <v>ALTO</v>
      </c>
      <c r="AM44" s="100">
        <f t="shared" si="13"/>
        <v>3</v>
      </c>
      <c r="AN44" s="100" t="str">
        <f>VLOOKUP($AE44,Tipologías!$A$21:$C$24,3,FALSE)</f>
        <v>MEDIO</v>
      </c>
      <c r="AO44" s="100">
        <f t="shared" si="14"/>
        <v>2</v>
      </c>
      <c r="AP44" s="100">
        <f>VLOOKUP($AI44,Tipologías!$A$38:$B$42,2,FALSE)</f>
        <v>0.5</v>
      </c>
      <c r="AQ44" s="100">
        <f>VLOOKUP($AJ44,Tipologías!$A$46:$B$53,2,FALSE)</f>
        <v>1.5</v>
      </c>
      <c r="AR44" s="100" t="str">
        <f t="shared" si="4"/>
        <v>ALTO</v>
      </c>
      <c r="AS44" s="100" t="str">
        <f>VLOOKUP($AG44,Tipologías!$A$29:$C$33,3,FALSE)</f>
        <v>MEDIO</v>
      </c>
      <c r="AT44" s="100" t="str">
        <f t="shared" si="15"/>
        <v>MEDIO</v>
      </c>
      <c r="AU44" s="100" t="str">
        <f t="shared" si="5"/>
        <v>MEDIO</v>
      </c>
      <c r="AV44" s="100" t="str">
        <f>_xlfn.IFNA(VLOOKUP(AD44,Tipologías!$B$3:$H$17,4,0),"")</f>
        <v>INFORMACIÓN PÚBLICA CLASIFICADA</v>
      </c>
      <c r="AW44" s="100" t="str">
        <f t="shared" si="6"/>
        <v>IPC</v>
      </c>
      <c r="AX44" s="100" t="str">
        <f>_xlfn.IFNA(VLOOKUP(AD44,Tipologías!$B$3:$H$17,3,0),"")</f>
        <v>LEY 1712, ARTÍCULO 18 LITERAL A "EL DERECHO DE TODA PERSONA A LA INTIMIDAD."</v>
      </c>
      <c r="AY44" s="100" t="str">
        <f>_xlfn.IFNA(VLOOKUP(AD44,Tipologías!$B$3:$H$17,5,0),"")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44" s="100" t="str">
        <f>_xlfn.IFNA(VLOOKUP(AD44,Tipologías!$B$3:$H$17,6,0),"")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44" s="94" t="s">
        <v>238</v>
      </c>
      <c r="BB44" s="105">
        <v>44719</v>
      </c>
      <c r="BC44" s="96" t="s">
        <v>284</v>
      </c>
      <c r="BD44" s="97" t="s">
        <v>478</v>
      </c>
      <c r="BE44" s="97" t="s">
        <v>479</v>
      </c>
      <c r="BF44" s="74"/>
      <c r="BG44" s="74"/>
      <c r="BH44" s="74"/>
      <c r="BI44" s="74"/>
      <c r="BJ44" s="74"/>
      <c r="BK44" s="74"/>
      <c r="BL44" s="74"/>
      <c r="BM44" s="74"/>
      <c r="BN44" s="74"/>
      <c r="BO44" s="74"/>
      <c r="BP44" s="74"/>
      <c r="BQ44" s="74"/>
      <c r="BR44" s="74"/>
      <c r="BS44" s="74"/>
      <c r="BT44" s="74"/>
      <c r="BU44" s="74"/>
      <c r="BV44" s="74"/>
      <c r="BW44" s="74"/>
      <c r="BX44" s="74"/>
    </row>
    <row r="45" spans="1:76" s="72" customFormat="1" ht="100.55" customHeight="1" x14ac:dyDescent="0.25">
      <c r="A45" s="144">
        <v>36</v>
      </c>
      <c r="B45" s="102" t="s">
        <v>76</v>
      </c>
      <c r="C45" s="102" t="s">
        <v>199</v>
      </c>
      <c r="D45" s="103" t="s">
        <v>261</v>
      </c>
      <c r="E45" s="103" t="s">
        <v>452</v>
      </c>
      <c r="F45" s="152" t="s">
        <v>453</v>
      </c>
      <c r="G45" s="95" t="s">
        <v>246</v>
      </c>
      <c r="H45" s="95" t="s">
        <v>261</v>
      </c>
      <c r="I45" s="104" t="s">
        <v>454</v>
      </c>
      <c r="J45" s="102" t="s">
        <v>380</v>
      </c>
      <c r="K45" s="103" t="s">
        <v>375</v>
      </c>
      <c r="L45" s="103" t="s">
        <v>401</v>
      </c>
      <c r="M45" s="103" t="s">
        <v>455</v>
      </c>
      <c r="N45" s="104" t="s">
        <v>456</v>
      </c>
      <c r="O45" s="104" t="s">
        <v>191</v>
      </c>
      <c r="P45" s="103" t="s">
        <v>457</v>
      </c>
      <c r="Q45" s="96" t="s">
        <v>304</v>
      </c>
      <c r="R45" s="96" t="s">
        <v>236</v>
      </c>
      <c r="S45" s="104" t="s">
        <v>458</v>
      </c>
      <c r="T45" s="104" t="s">
        <v>459</v>
      </c>
      <c r="U45" s="97" t="s">
        <v>307</v>
      </c>
      <c r="V45" s="97" t="s">
        <v>307</v>
      </c>
      <c r="W45" s="97" t="s">
        <v>307</v>
      </c>
      <c r="X45" s="97" t="s">
        <v>308</v>
      </c>
      <c r="Y45" s="97" t="s">
        <v>308</v>
      </c>
      <c r="Z45" s="97" t="s">
        <v>308</v>
      </c>
      <c r="AA45" s="97" t="s">
        <v>236</v>
      </c>
      <c r="AB45" s="97" t="s">
        <v>236</v>
      </c>
      <c r="AC45" s="104" t="s">
        <v>236</v>
      </c>
      <c r="AD45" s="97" t="s">
        <v>266</v>
      </c>
      <c r="AE45" s="97" t="s">
        <v>172</v>
      </c>
      <c r="AF45" s="99" t="str">
        <f t="shared" si="12"/>
        <v>ALTO</v>
      </c>
      <c r="AG45" s="97" t="s">
        <v>144</v>
      </c>
      <c r="AH45" s="99" t="str">
        <f t="shared" si="2"/>
        <v>ALTO</v>
      </c>
      <c r="AI45" s="97" t="s">
        <v>155</v>
      </c>
      <c r="AJ45" s="97" t="s">
        <v>162</v>
      </c>
      <c r="AK45" s="99" t="str">
        <f t="shared" si="3"/>
        <v>ALTO</v>
      </c>
      <c r="AL45" s="100" t="str">
        <f>VLOOKUP($AD45,Tipologías!$B$3:$H$17,2,FALSE)</f>
        <v>ALTO</v>
      </c>
      <c r="AM45" s="100">
        <f t="shared" si="13"/>
        <v>3</v>
      </c>
      <c r="AN45" s="100" t="str">
        <f>VLOOKUP($AE45,Tipologías!$A$21:$C$24,3,FALSE)</f>
        <v>MEDIO</v>
      </c>
      <c r="AO45" s="100">
        <f t="shared" si="14"/>
        <v>2</v>
      </c>
      <c r="AP45" s="100">
        <f>VLOOKUP($AI45,Tipologías!$A$38:$B$42,2,FALSE)</f>
        <v>2</v>
      </c>
      <c r="AQ45" s="100">
        <f>VLOOKUP($AJ45,Tipologías!$A$46:$B$53,2,FALSE)</f>
        <v>1</v>
      </c>
      <c r="AR45" s="100" t="str">
        <f t="shared" si="4"/>
        <v>ALTO</v>
      </c>
      <c r="AS45" s="100" t="str">
        <f>VLOOKUP($AG45,Tipologías!$A$29:$C$33,3,FALSE)</f>
        <v>ALTO</v>
      </c>
      <c r="AT45" s="100" t="str">
        <f t="shared" si="15"/>
        <v>ALTO</v>
      </c>
      <c r="AU45" s="100" t="str">
        <f t="shared" si="5"/>
        <v>ALTO</v>
      </c>
      <c r="AV45" s="100" t="str">
        <f>_xlfn.IFNA(VLOOKUP(AD45,Tipologías!$B$3:$H$17,4,0),"")</f>
        <v>INFORMACIÓN PÚBLICA CLASIFICADA</v>
      </c>
      <c r="AW45" s="100" t="str">
        <f t="shared" si="6"/>
        <v>IPC</v>
      </c>
      <c r="AX45" s="100" t="str">
        <f>_xlfn.IFNA(VLOOKUP(AD45,Tipologías!$B$3:$H$17,3,0),"")</f>
        <v>LEY 1712, ARTÍCULO 18 LITERAL A "EL DERECHO DE TODA PERSONA A LA INTIMIDAD."</v>
      </c>
      <c r="AY45" s="100" t="str">
        <f>_xlfn.IFNA(VLOOKUP(AD45,Tipologías!$B$3:$H$17,5,0),"")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45" s="100" t="str">
        <f>_xlfn.IFNA(VLOOKUP(AD45,Tipologías!$B$3:$H$17,6,0),"")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45" s="94" t="s">
        <v>238</v>
      </c>
      <c r="BB45" s="105">
        <v>44719</v>
      </c>
      <c r="BC45" s="96" t="s">
        <v>284</v>
      </c>
      <c r="BD45" s="97" t="s">
        <v>478</v>
      </c>
      <c r="BE45" s="97" t="s">
        <v>479</v>
      </c>
      <c r="BF45" s="74"/>
      <c r="BG45" s="74"/>
      <c r="BH45" s="74"/>
      <c r="BI45" s="74"/>
      <c r="BJ45" s="74"/>
      <c r="BK45" s="74"/>
      <c r="BL45" s="74"/>
      <c r="BM45" s="74"/>
      <c r="BN45" s="74"/>
      <c r="BO45" s="74"/>
      <c r="BP45" s="74"/>
      <c r="BQ45" s="74"/>
      <c r="BR45" s="74"/>
      <c r="BS45" s="74"/>
      <c r="BT45" s="74"/>
      <c r="BU45" s="74"/>
      <c r="BV45" s="74"/>
      <c r="BW45" s="74"/>
      <c r="BX45" s="74"/>
    </row>
    <row r="46" spans="1:76" s="73" customFormat="1" ht="100.55" customHeight="1" x14ac:dyDescent="0.25">
      <c r="A46" s="144">
        <v>37</v>
      </c>
      <c r="B46" s="102" t="s">
        <v>76</v>
      </c>
      <c r="C46" s="102" t="s">
        <v>199</v>
      </c>
      <c r="D46" s="103" t="s">
        <v>261</v>
      </c>
      <c r="E46" s="103" t="s">
        <v>55</v>
      </c>
      <c r="F46" s="152" t="s">
        <v>460</v>
      </c>
      <c r="G46" s="95" t="s">
        <v>246</v>
      </c>
      <c r="H46" s="95" t="s">
        <v>261</v>
      </c>
      <c r="I46" s="104" t="s">
        <v>461</v>
      </c>
      <c r="J46" s="102" t="s">
        <v>380</v>
      </c>
      <c r="K46" s="103" t="s">
        <v>375</v>
      </c>
      <c r="L46" s="103" t="s">
        <v>401</v>
      </c>
      <c r="M46" s="103" t="s">
        <v>455</v>
      </c>
      <c r="N46" s="104" t="s">
        <v>462</v>
      </c>
      <c r="O46" s="104" t="s">
        <v>184</v>
      </c>
      <c r="P46" s="103" t="s">
        <v>457</v>
      </c>
      <c r="Q46" s="96" t="s">
        <v>304</v>
      </c>
      <c r="R46" s="96" t="s">
        <v>236</v>
      </c>
      <c r="S46" s="104" t="s">
        <v>55</v>
      </c>
      <c r="T46" s="104" t="s">
        <v>463</v>
      </c>
      <c r="U46" s="97" t="s">
        <v>307</v>
      </c>
      <c r="V46" s="97" t="s">
        <v>307</v>
      </c>
      <c r="W46" s="97" t="s">
        <v>307</v>
      </c>
      <c r="X46" s="97" t="s">
        <v>307</v>
      </c>
      <c r="Y46" s="97" t="s">
        <v>307</v>
      </c>
      <c r="Z46" s="97" t="s">
        <v>307</v>
      </c>
      <c r="AA46" s="97" t="s">
        <v>308</v>
      </c>
      <c r="AB46" s="97" t="s">
        <v>308</v>
      </c>
      <c r="AC46" s="104" t="s">
        <v>236</v>
      </c>
      <c r="AD46" s="97" t="s">
        <v>266</v>
      </c>
      <c r="AE46" s="97" t="s">
        <v>172</v>
      </c>
      <c r="AF46" s="99" t="str">
        <f t="shared" si="12"/>
        <v>ALTO</v>
      </c>
      <c r="AG46" s="97" t="s">
        <v>144</v>
      </c>
      <c r="AH46" s="99" t="str">
        <f t="shared" si="2"/>
        <v>ALTO</v>
      </c>
      <c r="AI46" s="97" t="s">
        <v>155</v>
      </c>
      <c r="AJ46" s="97" t="s">
        <v>161</v>
      </c>
      <c r="AK46" s="99" t="str">
        <f t="shared" si="3"/>
        <v>ALTO</v>
      </c>
      <c r="AL46" s="100" t="str">
        <f>VLOOKUP($AD46,Tipologías!$B$3:$H$17,2,FALSE)</f>
        <v>ALTO</v>
      </c>
      <c r="AM46" s="100">
        <f t="shared" si="13"/>
        <v>3</v>
      </c>
      <c r="AN46" s="100" t="str">
        <f>VLOOKUP($AE46,Tipologías!$A$21:$C$24,3,FALSE)</f>
        <v>MEDIO</v>
      </c>
      <c r="AO46" s="100">
        <f t="shared" si="14"/>
        <v>2</v>
      </c>
      <c r="AP46" s="100">
        <f>VLOOKUP($AI46,Tipologías!$A$38:$B$42,2,FALSE)</f>
        <v>2</v>
      </c>
      <c r="AQ46" s="100">
        <f>VLOOKUP($AJ46,Tipologías!$A$46:$B$53,2,FALSE)</f>
        <v>1.25</v>
      </c>
      <c r="AR46" s="100" t="str">
        <f t="shared" si="4"/>
        <v>ALTO</v>
      </c>
      <c r="AS46" s="100" t="str">
        <f>VLOOKUP($AG46,Tipologías!$A$29:$C$33,3,FALSE)</f>
        <v>ALTO</v>
      </c>
      <c r="AT46" s="100" t="str">
        <f t="shared" si="15"/>
        <v>ALTO</v>
      </c>
      <c r="AU46" s="100" t="str">
        <f t="shared" si="5"/>
        <v>ALTO</v>
      </c>
      <c r="AV46" s="100" t="str">
        <f>_xlfn.IFNA(VLOOKUP(AD46,Tipologías!$B$3:$H$17,4,0),"")</f>
        <v>INFORMACIÓN PÚBLICA CLASIFICADA</v>
      </c>
      <c r="AW46" s="100" t="str">
        <f t="shared" si="6"/>
        <v>IPC</v>
      </c>
      <c r="AX46" s="100" t="str">
        <f>_xlfn.IFNA(VLOOKUP(AD46,Tipologías!$B$3:$H$17,3,0),"")</f>
        <v>LEY 1712, ARTÍCULO 18 LITERAL A "EL DERECHO DE TODA PERSONA A LA INTIMIDAD."</v>
      </c>
      <c r="AY46" s="100" t="str">
        <f>_xlfn.IFNA(VLOOKUP(AD46,Tipologías!$B$3:$H$17,5,0),"")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46" s="100" t="str">
        <f>_xlfn.IFNA(VLOOKUP(AD46,Tipologías!$B$3:$H$17,6,0),"")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46" s="94" t="s">
        <v>238</v>
      </c>
      <c r="BB46" s="105">
        <v>44719</v>
      </c>
      <c r="BC46" s="96" t="s">
        <v>295</v>
      </c>
      <c r="BD46" s="97" t="s">
        <v>478</v>
      </c>
      <c r="BE46" s="97" t="s">
        <v>479</v>
      </c>
      <c r="BF46" s="74"/>
      <c r="BG46" s="74"/>
      <c r="BH46" s="74"/>
      <c r="BI46" s="74"/>
      <c r="BJ46" s="74"/>
      <c r="BK46" s="74"/>
      <c r="BL46" s="74"/>
      <c r="BM46" s="74"/>
      <c r="BN46" s="74"/>
      <c r="BO46" s="74"/>
      <c r="BP46" s="74"/>
      <c r="BQ46" s="74"/>
      <c r="BR46" s="74"/>
      <c r="BS46" s="74"/>
      <c r="BT46" s="74"/>
      <c r="BU46" s="74"/>
      <c r="BV46" s="74"/>
      <c r="BW46" s="74"/>
      <c r="BX46" s="74"/>
    </row>
    <row r="47" spans="1:76" s="72" customFormat="1" ht="100.55" customHeight="1" x14ac:dyDescent="0.25">
      <c r="A47" s="144">
        <v>38</v>
      </c>
      <c r="B47" s="102" t="s">
        <v>76</v>
      </c>
      <c r="C47" s="102" t="s">
        <v>199</v>
      </c>
      <c r="D47" s="103" t="s">
        <v>261</v>
      </c>
      <c r="E47" s="103" t="s">
        <v>464</v>
      </c>
      <c r="F47" s="152" t="s">
        <v>465</v>
      </c>
      <c r="G47" s="95" t="s">
        <v>246</v>
      </c>
      <c r="H47" s="95" t="s">
        <v>261</v>
      </c>
      <c r="I47" s="104" t="s">
        <v>454</v>
      </c>
      <c r="J47" s="102" t="s">
        <v>380</v>
      </c>
      <c r="K47" s="103" t="s">
        <v>375</v>
      </c>
      <c r="L47" s="103" t="s">
        <v>402</v>
      </c>
      <c r="M47" s="103" t="s">
        <v>455</v>
      </c>
      <c r="N47" s="104" t="s">
        <v>466</v>
      </c>
      <c r="O47" s="104" t="s">
        <v>191</v>
      </c>
      <c r="P47" s="103" t="s">
        <v>457</v>
      </c>
      <c r="Q47" s="96" t="s">
        <v>304</v>
      </c>
      <c r="R47" s="96" t="s">
        <v>236</v>
      </c>
      <c r="S47" s="104" t="s">
        <v>467</v>
      </c>
      <c r="T47" s="104" t="s">
        <v>236</v>
      </c>
      <c r="U47" s="97" t="s">
        <v>307</v>
      </c>
      <c r="V47" s="97" t="s">
        <v>307</v>
      </c>
      <c r="W47" s="97" t="s">
        <v>308</v>
      </c>
      <c r="X47" s="97" t="s">
        <v>308</v>
      </c>
      <c r="Y47" s="97" t="s">
        <v>308</v>
      </c>
      <c r="Z47" s="97" t="s">
        <v>308</v>
      </c>
      <c r="AA47" s="97" t="s">
        <v>236</v>
      </c>
      <c r="AB47" s="97" t="s">
        <v>236</v>
      </c>
      <c r="AC47" s="104" t="s">
        <v>236</v>
      </c>
      <c r="AD47" s="97" t="s">
        <v>103</v>
      </c>
      <c r="AE47" s="97" t="s">
        <v>170</v>
      </c>
      <c r="AF47" s="99" t="str">
        <f t="shared" si="12"/>
        <v>BAJO</v>
      </c>
      <c r="AG47" s="97" t="s">
        <v>141</v>
      </c>
      <c r="AH47" s="99" t="str">
        <f t="shared" si="2"/>
        <v>BAJO</v>
      </c>
      <c r="AI47" s="97" t="s">
        <v>149</v>
      </c>
      <c r="AJ47" s="97" t="s">
        <v>164</v>
      </c>
      <c r="AK47" s="99" t="str">
        <f t="shared" si="3"/>
        <v>BAJO</v>
      </c>
      <c r="AL47" s="100" t="str">
        <f>VLOOKUP($AD47,Tipologías!$B$3:$H$17,2,FALSE)</f>
        <v>BAJO</v>
      </c>
      <c r="AM47" s="100">
        <f t="shared" si="13"/>
        <v>1</v>
      </c>
      <c r="AN47" s="100" t="str">
        <f>VLOOKUP($AE47,Tipologías!$A$21:$C$24,3,FALSE)</f>
        <v>BAJO</v>
      </c>
      <c r="AO47" s="100">
        <f t="shared" si="14"/>
        <v>1</v>
      </c>
      <c r="AP47" s="100">
        <f>VLOOKUP($AI47,Tipologías!$A$38:$B$42,2,FALSE)</f>
        <v>0</v>
      </c>
      <c r="AQ47" s="100">
        <f>VLOOKUP($AJ47,Tipologías!$A$46:$B$53,2,FALSE)</f>
        <v>0.25</v>
      </c>
      <c r="AR47" s="100" t="str">
        <f t="shared" si="4"/>
        <v>BAJO</v>
      </c>
      <c r="AS47" s="100" t="str">
        <f>VLOOKUP($AG47,Tipologías!$A$29:$C$33,3,FALSE)</f>
        <v>BAJO</v>
      </c>
      <c r="AT47" s="100" t="str">
        <f t="shared" si="15"/>
        <v>BAJO</v>
      </c>
      <c r="AU47" s="100" t="str">
        <f t="shared" si="5"/>
        <v>BAJO</v>
      </c>
      <c r="AV47" s="100" t="str">
        <f>_xlfn.IFNA(VLOOKUP(AD47,Tipologías!$B$3:$H$17,4,0),"")</f>
        <v>INFORMACIÓN PÚBLICA</v>
      </c>
      <c r="AW47" s="100" t="str">
        <f t="shared" si="6"/>
        <v>IPB</v>
      </c>
      <c r="AX47" s="100" t="str">
        <f>_xlfn.IFNA(VLOOKUP(AD47,Tipologías!$B$3:$H$17,3,0),"")</f>
        <v>N/A</v>
      </c>
      <c r="AY47" s="100" t="str">
        <f>_xlfn.IFNA(VLOOKUP(AD47,Tipologías!$B$3:$H$17,5,0),"")</f>
        <v>N/A</v>
      </c>
      <c r="AZ47" s="100" t="str">
        <f>_xlfn.IFNA(VLOOKUP(AD47,Tipologías!$B$3:$H$17,6,0),"")</f>
        <v>N/A</v>
      </c>
      <c r="BA47" s="94" t="s">
        <v>239</v>
      </c>
      <c r="BB47" s="105">
        <v>44719</v>
      </c>
      <c r="BC47" s="96" t="s">
        <v>236</v>
      </c>
      <c r="BD47" s="97" t="s">
        <v>480</v>
      </c>
      <c r="BE47" s="97" t="s">
        <v>479</v>
      </c>
      <c r="BF47" s="74"/>
      <c r="BG47" s="74"/>
      <c r="BH47" s="74"/>
      <c r="BI47" s="74"/>
      <c r="BJ47" s="74"/>
      <c r="BK47" s="74"/>
      <c r="BL47" s="74"/>
      <c r="BM47" s="74"/>
      <c r="BN47" s="74"/>
      <c r="BO47" s="74"/>
      <c r="BP47" s="74"/>
      <c r="BQ47" s="74"/>
      <c r="BR47" s="74"/>
      <c r="BS47" s="74"/>
      <c r="BT47" s="74"/>
      <c r="BU47" s="74"/>
      <c r="BV47" s="74"/>
      <c r="BW47" s="74"/>
      <c r="BX47" s="74"/>
    </row>
    <row r="48" spans="1:76" s="72" customFormat="1" ht="100.55" customHeight="1" x14ac:dyDescent="0.25">
      <c r="A48" s="144">
        <v>39</v>
      </c>
      <c r="B48" s="102" t="s">
        <v>76</v>
      </c>
      <c r="C48" s="102" t="s">
        <v>199</v>
      </c>
      <c r="D48" s="103" t="s">
        <v>261</v>
      </c>
      <c r="E48" s="103" t="s">
        <v>469</v>
      </c>
      <c r="F48" s="152" t="s">
        <v>470</v>
      </c>
      <c r="G48" s="95" t="s">
        <v>180</v>
      </c>
      <c r="H48" s="95" t="s">
        <v>261</v>
      </c>
      <c r="I48" s="104" t="s">
        <v>461</v>
      </c>
      <c r="J48" s="102" t="s">
        <v>374</v>
      </c>
      <c r="K48" s="103" t="s">
        <v>375</v>
      </c>
      <c r="L48" s="103" t="s">
        <v>401</v>
      </c>
      <c r="M48" s="103" t="s">
        <v>236</v>
      </c>
      <c r="N48" s="104" t="s">
        <v>462</v>
      </c>
      <c r="O48" s="104" t="s">
        <v>184</v>
      </c>
      <c r="P48" s="103" t="s">
        <v>457</v>
      </c>
      <c r="Q48" s="96" t="s">
        <v>304</v>
      </c>
      <c r="R48" s="96" t="s">
        <v>236</v>
      </c>
      <c r="S48" s="104" t="s">
        <v>55</v>
      </c>
      <c r="T48" s="104" t="s">
        <v>463</v>
      </c>
      <c r="U48" s="97" t="s">
        <v>307</v>
      </c>
      <c r="V48" s="97" t="s">
        <v>307</v>
      </c>
      <c r="W48" s="97" t="s">
        <v>307</v>
      </c>
      <c r="X48" s="97" t="s">
        <v>307</v>
      </c>
      <c r="Y48" s="97" t="s">
        <v>307</v>
      </c>
      <c r="Z48" s="97" t="s">
        <v>307</v>
      </c>
      <c r="AA48" s="97" t="s">
        <v>236</v>
      </c>
      <c r="AB48" s="97" t="s">
        <v>236</v>
      </c>
      <c r="AC48" s="104" t="s">
        <v>236</v>
      </c>
      <c r="AD48" s="97" t="s">
        <v>266</v>
      </c>
      <c r="AE48" s="97" t="s">
        <v>172</v>
      </c>
      <c r="AF48" s="99" t="str">
        <f t="shared" si="12"/>
        <v>ALTO</v>
      </c>
      <c r="AG48" s="97" t="s">
        <v>142</v>
      </c>
      <c r="AH48" s="99" t="str">
        <f t="shared" si="2"/>
        <v>MEDIO</v>
      </c>
      <c r="AI48" s="97" t="s">
        <v>151</v>
      </c>
      <c r="AJ48" s="97" t="s">
        <v>163</v>
      </c>
      <c r="AK48" s="99" t="str">
        <f t="shared" si="3"/>
        <v>BAJO</v>
      </c>
      <c r="AL48" s="100" t="str">
        <f>VLOOKUP($AD48,Tipologías!$B$3:$H$17,2,FALSE)</f>
        <v>ALTO</v>
      </c>
      <c r="AM48" s="100">
        <f t="shared" si="13"/>
        <v>3</v>
      </c>
      <c r="AN48" s="100" t="str">
        <f>VLOOKUP($AE48,Tipologías!$A$21:$C$24,3,FALSE)</f>
        <v>MEDIO</v>
      </c>
      <c r="AO48" s="100">
        <f t="shared" si="14"/>
        <v>2</v>
      </c>
      <c r="AP48" s="100">
        <f>VLOOKUP($AI48,Tipologías!$A$38:$B$42,2,FALSE)</f>
        <v>0.5</v>
      </c>
      <c r="AQ48" s="100">
        <f>VLOOKUP($AJ48,Tipologías!$A$46:$B$53,2,FALSE)</f>
        <v>0.5</v>
      </c>
      <c r="AR48" s="100" t="str">
        <f t="shared" si="4"/>
        <v>ALTO</v>
      </c>
      <c r="AS48" s="100" t="str">
        <f>VLOOKUP($AG48,Tipologías!$A$29:$C$33,3,FALSE)</f>
        <v>MEDIO</v>
      </c>
      <c r="AT48" s="100" t="str">
        <f t="shared" si="15"/>
        <v>BAJO</v>
      </c>
      <c r="AU48" s="100" t="str">
        <f t="shared" si="5"/>
        <v>MEDIO</v>
      </c>
      <c r="AV48" s="100" t="str">
        <f>_xlfn.IFNA(VLOOKUP(AD48,Tipologías!$B$3:$H$17,4,0),"")</f>
        <v>INFORMACIÓN PÚBLICA CLASIFICADA</v>
      </c>
      <c r="AW48" s="100" t="str">
        <f t="shared" si="6"/>
        <v>IPC</v>
      </c>
      <c r="AX48" s="100" t="str">
        <f>_xlfn.IFNA(VLOOKUP(AD48,Tipologías!$B$3:$H$17,3,0),"")</f>
        <v>LEY 1712, ARTÍCULO 18 LITERAL A "EL DERECHO DE TODA PERSONA A LA INTIMIDAD."</v>
      </c>
      <c r="AY48" s="100" t="str">
        <f>_xlfn.IFNA(VLOOKUP(AD48,Tipologías!$B$3:$H$17,5,0),"")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48" s="100" t="str">
        <f>_xlfn.IFNA(VLOOKUP(AD48,Tipologías!$B$3:$H$17,6,0),"")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48" s="94" t="s">
        <v>238</v>
      </c>
      <c r="BB48" s="105">
        <v>44719</v>
      </c>
      <c r="BC48" s="96" t="s">
        <v>295</v>
      </c>
      <c r="BD48" s="97" t="s">
        <v>478</v>
      </c>
      <c r="BE48" s="97" t="s">
        <v>479</v>
      </c>
      <c r="BF48" s="74"/>
      <c r="BG48" s="74"/>
      <c r="BH48" s="74"/>
      <c r="BI48" s="74"/>
      <c r="BJ48" s="74"/>
      <c r="BK48" s="74"/>
      <c r="BL48" s="74"/>
      <c r="BM48" s="74"/>
      <c r="BN48" s="74"/>
      <c r="BO48" s="74"/>
      <c r="BP48" s="74"/>
      <c r="BQ48" s="74"/>
      <c r="BR48" s="74"/>
      <c r="BS48" s="74"/>
      <c r="BT48" s="74"/>
      <c r="BU48" s="74"/>
      <c r="BV48" s="74"/>
      <c r="BW48" s="74"/>
      <c r="BX48" s="74"/>
    </row>
    <row r="49" spans="1:76" s="73" customFormat="1" ht="100.55" customHeight="1" x14ac:dyDescent="0.25">
      <c r="A49" s="144">
        <v>40</v>
      </c>
      <c r="B49" s="102" t="s">
        <v>76</v>
      </c>
      <c r="C49" s="102" t="s">
        <v>199</v>
      </c>
      <c r="D49" s="103" t="s">
        <v>261</v>
      </c>
      <c r="E49" s="103" t="s">
        <v>471</v>
      </c>
      <c r="F49" s="152" t="s">
        <v>472</v>
      </c>
      <c r="G49" s="95" t="s">
        <v>181</v>
      </c>
      <c r="H49" s="95" t="s">
        <v>261</v>
      </c>
      <c r="I49" s="104" t="s">
        <v>249</v>
      </c>
      <c r="J49" s="102" t="s">
        <v>380</v>
      </c>
      <c r="K49" s="103" t="s">
        <v>375</v>
      </c>
      <c r="L49" s="103" t="s">
        <v>401</v>
      </c>
      <c r="M49" s="103" t="s">
        <v>455</v>
      </c>
      <c r="N49" s="104" t="s">
        <v>473</v>
      </c>
      <c r="O49" s="104" t="s">
        <v>184</v>
      </c>
      <c r="P49" s="103" t="s">
        <v>474</v>
      </c>
      <c r="Q49" s="96" t="s">
        <v>304</v>
      </c>
      <c r="R49" s="96" t="s">
        <v>236</v>
      </c>
      <c r="S49" s="104" t="s">
        <v>463</v>
      </c>
      <c r="T49" s="104" t="s">
        <v>463</v>
      </c>
      <c r="U49" s="97" t="s">
        <v>307</v>
      </c>
      <c r="V49" s="97" t="s">
        <v>307</v>
      </c>
      <c r="W49" s="97" t="s">
        <v>307</v>
      </c>
      <c r="X49" s="97" t="s">
        <v>307</v>
      </c>
      <c r="Y49" s="97" t="s">
        <v>307</v>
      </c>
      <c r="Z49" s="97" t="s">
        <v>308</v>
      </c>
      <c r="AA49" s="97" t="s">
        <v>308</v>
      </c>
      <c r="AB49" s="97" t="s">
        <v>308</v>
      </c>
      <c r="AC49" s="104" t="s">
        <v>236</v>
      </c>
      <c r="AD49" s="97" t="s">
        <v>266</v>
      </c>
      <c r="AE49" s="97" t="s">
        <v>172</v>
      </c>
      <c r="AF49" s="99" t="str">
        <f t="shared" si="12"/>
        <v>ALTO</v>
      </c>
      <c r="AG49" s="97" t="s">
        <v>144</v>
      </c>
      <c r="AH49" s="99" t="str">
        <f t="shared" si="2"/>
        <v>ALTO</v>
      </c>
      <c r="AI49" s="97" t="s">
        <v>153</v>
      </c>
      <c r="AJ49" s="97" t="s">
        <v>160</v>
      </c>
      <c r="AK49" s="99" t="str">
        <f t="shared" si="3"/>
        <v>MEDIO</v>
      </c>
      <c r="AL49" s="100" t="str">
        <f>VLOOKUP($AD49,Tipologías!$B$3:$H$17,2,FALSE)</f>
        <v>ALTO</v>
      </c>
      <c r="AM49" s="100">
        <f t="shared" si="13"/>
        <v>3</v>
      </c>
      <c r="AN49" s="100" t="str">
        <f>VLOOKUP($AE49,Tipologías!$A$21:$C$24,3,FALSE)</f>
        <v>MEDIO</v>
      </c>
      <c r="AO49" s="100">
        <f t="shared" si="14"/>
        <v>2</v>
      </c>
      <c r="AP49" s="100">
        <f>VLOOKUP($AI49,Tipologías!$A$38:$B$42,2,FALSE)</f>
        <v>1</v>
      </c>
      <c r="AQ49" s="100">
        <f>VLOOKUP($AJ49,Tipologías!$A$46:$B$53,2,FALSE)</f>
        <v>1.5</v>
      </c>
      <c r="AR49" s="100" t="str">
        <f t="shared" si="4"/>
        <v>ALTO</v>
      </c>
      <c r="AS49" s="100" t="str">
        <f>VLOOKUP($AG49,Tipologías!$A$29:$C$33,3,FALSE)</f>
        <v>ALTO</v>
      </c>
      <c r="AT49" s="100" t="str">
        <f t="shared" si="15"/>
        <v>MEDIO</v>
      </c>
      <c r="AU49" s="100" t="str">
        <f t="shared" si="5"/>
        <v>ALTO</v>
      </c>
      <c r="AV49" s="100" t="str">
        <f>_xlfn.IFNA(VLOOKUP(AD49,Tipologías!$B$3:$H$17,4,0),"")</f>
        <v>INFORMACIÓN PÚBLICA CLASIFICADA</v>
      </c>
      <c r="AW49" s="100" t="str">
        <f t="shared" si="6"/>
        <v>IPC</v>
      </c>
      <c r="AX49" s="100" t="str">
        <f>_xlfn.IFNA(VLOOKUP(AD49,Tipologías!$B$3:$H$17,3,0),"")</f>
        <v>LEY 1712, ARTÍCULO 18 LITERAL A "EL DERECHO DE TODA PERSONA A LA INTIMIDAD."</v>
      </c>
      <c r="AY49" s="100" t="str">
        <f>_xlfn.IFNA(VLOOKUP(AD49,Tipologías!$B$3:$H$17,5,0),"")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49" s="100" t="str">
        <f>_xlfn.IFNA(VLOOKUP(AD49,Tipologías!$B$3:$H$17,6,0),"")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49" s="94" t="s">
        <v>238</v>
      </c>
      <c r="BB49" s="105">
        <v>44719</v>
      </c>
      <c r="BC49" s="96" t="s">
        <v>295</v>
      </c>
      <c r="BD49" s="97" t="s">
        <v>478</v>
      </c>
      <c r="BE49" s="97" t="s">
        <v>479</v>
      </c>
      <c r="BF49" s="74"/>
      <c r="BG49" s="74"/>
      <c r="BH49" s="74"/>
      <c r="BI49" s="74"/>
      <c r="BJ49" s="74"/>
      <c r="BK49" s="74"/>
      <c r="BL49" s="74"/>
      <c r="BM49" s="74"/>
      <c r="BN49" s="74"/>
      <c r="BO49" s="74"/>
      <c r="BP49" s="74"/>
      <c r="BQ49" s="74"/>
      <c r="BR49" s="74"/>
      <c r="BS49" s="74"/>
      <c r="BT49" s="74"/>
      <c r="BU49" s="74"/>
      <c r="BV49" s="74"/>
      <c r="BW49" s="74"/>
      <c r="BX49" s="74"/>
    </row>
    <row r="50" spans="1:76" s="72" customFormat="1" ht="100.55" customHeight="1" x14ac:dyDescent="0.25">
      <c r="A50" s="144">
        <v>41</v>
      </c>
      <c r="B50" s="102" t="s">
        <v>76</v>
      </c>
      <c r="C50" s="102" t="s">
        <v>199</v>
      </c>
      <c r="D50" s="103" t="s">
        <v>261</v>
      </c>
      <c r="E50" s="103" t="s">
        <v>471</v>
      </c>
      <c r="F50" s="152" t="s">
        <v>475</v>
      </c>
      <c r="G50" s="95" t="s">
        <v>240</v>
      </c>
      <c r="H50" s="95" t="s">
        <v>261</v>
      </c>
      <c r="I50" s="104" t="s">
        <v>249</v>
      </c>
      <c r="J50" s="102" t="s">
        <v>374</v>
      </c>
      <c r="K50" s="103" t="s">
        <v>375</v>
      </c>
      <c r="L50" s="103" t="s">
        <v>401</v>
      </c>
      <c r="M50" s="103" t="s">
        <v>463</v>
      </c>
      <c r="N50" s="104" t="s">
        <v>476</v>
      </c>
      <c r="O50" s="104" t="s">
        <v>184</v>
      </c>
      <c r="P50" s="103" t="s">
        <v>474</v>
      </c>
      <c r="Q50" s="96" t="s">
        <v>304</v>
      </c>
      <c r="R50" s="96" t="s">
        <v>236</v>
      </c>
      <c r="S50" s="104" t="s">
        <v>463</v>
      </c>
      <c r="T50" s="104" t="s">
        <v>463</v>
      </c>
      <c r="U50" s="97" t="s">
        <v>307</v>
      </c>
      <c r="V50" s="97" t="s">
        <v>308</v>
      </c>
      <c r="W50" s="97" t="s">
        <v>307</v>
      </c>
      <c r="X50" s="97" t="s">
        <v>307</v>
      </c>
      <c r="Y50" s="97" t="s">
        <v>307</v>
      </c>
      <c r="Z50" s="97" t="s">
        <v>308</v>
      </c>
      <c r="AA50" s="97" t="s">
        <v>308</v>
      </c>
      <c r="AB50" s="97" t="s">
        <v>308</v>
      </c>
      <c r="AC50" s="104" t="s">
        <v>236</v>
      </c>
      <c r="AD50" s="97" t="s">
        <v>266</v>
      </c>
      <c r="AE50" s="97" t="s">
        <v>172</v>
      </c>
      <c r="AF50" s="99" t="str">
        <f t="shared" si="12"/>
        <v>ALTO</v>
      </c>
      <c r="AG50" s="97" t="s">
        <v>144</v>
      </c>
      <c r="AH50" s="99" t="str">
        <f t="shared" si="2"/>
        <v>ALTO</v>
      </c>
      <c r="AI50" s="97" t="s">
        <v>153</v>
      </c>
      <c r="AJ50" s="97" t="s">
        <v>160</v>
      </c>
      <c r="AK50" s="99" t="str">
        <f t="shared" si="3"/>
        <v>MEDIO</v>
      </c>
      <c r="AL50" s="100" t="str">
        <f>VLOOKUP($AD50,Tipologías!$B$3:$H$17,2,FALSE)</f>
        <v>ALTO</v>
      </c>
      <c r="AM50" s="100">
        <f t="shared" si="13"/>
        <v>3</v>
      </c>
      <c r="AN50" s="100" t="str">
        <f>VLOOKUP($AE50,Tipologías!$A$21:$C$24,3,FALSE)</f>
        <v>MEDIO</v>
      </c>
      <c r="AO50" s="100">
        <f t="shared" si="14"/>
        <v>2</v>
      </c>
      <c r="AP50" s="100">
        <f>VLOOKUP($AI50,Tipologías!$A$38:$B$42,2,FALSE)</f>
        <v>1</v>
      </c>
      <c r="AQ50" s="100">
        <f>VLOOKUP($AJ50,Tipologías!$A$46:$B$53,2,FALSE)</f>
        <v>1.5</v>
      </c>
      <c r="AR50" s="100" t="str">
        <f t="shared" si="4"/>
        <v>ALTO</v>
      </c>
      <c r="AS50" s="100" t="str">
        <f>VLOOKUP($AG50,Tipologías!$A$29:$C$33,3,FALSE)</f>
        <v>ALTO</v>
      </c>
      <c r="AT50" s="100" t="str">
        <f t="shared" si="15"/>
        <v>MEDIO</v>
      </c>
      <c r="AU50" s="100" t="str">
        <f t="shared" si="5"/>
        <v>ALTO</v>
      </c>
      <c r="AV50" s="100" t="str">
        <f>_xlfn.IFNA(VLOOKUP(AD50,Tipologías!$B$3:$H$17,4,0),"")</f>
        <v>INFORMACIÓN PÚBLICA CLASIFICADA</v>
      </c>
      <c r="AW50" s="100" t="str">
        <f t="shared" si="6"/>
        <v>IPC</v>
      </c>
      <c r="AX50" s="100" t="str">
        <f>_xlfn.IFNA(VLOOKUP(AD50,Tipologías!$B$3:$H$17,3,0),"")</f>
        <v>LEY 1712, ARTÍCULO 18 LITERAL A "EL DERECHO DE TODA PERSONA A LA INTIMIDAD."</v>
      </c>
      <c r="AY50" s="100" t="str">
        <f>_xlfn.IFNA(VLOOKUP(AD50,Tipologías!$B$3:$H$17,5,0),"")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50" s="100" t="str">
        <f>_xlfn.IFNA(VLOOKUP(AD50,Tipologías!$B$3:$H$17,6,0),"")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50" s="94" t="s">
        <v>238</v>
      </c>
      <c r="BB50" s="105">
        <v>44719</v>
      </c>
      <c r="BC50" s="96" t="s">
        <v>295</v>
      </c>
      <c r="BD50" s="97" t="s">
        <v>478</v>
      </c>
      <c r="BE50" s="97" t="s">
        <v>479</v>
      </c>
      <c r="BF50" s="74"/>
      <c r="BG50" s="74"/>
      <c r="BH50" s="74"/>
      <c r="BI50" s="74"/>
      <c r="BJ50" s="74"/>
      <c r="BK50" s="74"/>
      <c r="BL50" s="74"/>
      <c r="BM50" s="74"/>
      <c r="BN50" s="74"/>
      <c r="BO50" s="74"/>
      <c r="BP50" s="74"/>
      <c r="BQ50" s="74"/>
      <c r="BR50" s="74"/>
      <c r="BS50" s="74"/>
      <c r="BT50" s="74"/>
      <c r="BU50" s="74"/>
      <c r="BV50" s="74"/>
      <c r="BW50" s="74"/>
      <c r="BX50" s="74"/>
    </row>
    <row r="51" spans="1:76" s="73" customFormat="1" ht="100.55" customHeight="1" x14ac:dyDescent="0.25">
      <c r="A51" s="144">
        <v>42</v>
      </c>
      <c r="B51" s="102" t="s">
        <v>76</v>
      </c>
      <c r="C51" s="102" t="s">
        <v>199</v>
      </c>
      <c r="D51" s="103" t="s">
        <v>261</v>
      </c>
      <c r="E51" s="103" t="s">
        <v>471</v>
      </c>
      <c r="F51" s="152" t="s">
        <v>477</v>
      </c>
      <c r="G51" s="95" t="s">
        <v>180</v>
      </c>
      <c r="H51" s="95" t="s">
        <v>261</v>
      </c>
      <c r="I51" s="104" t="s">
        <v>249</v>
      </c>
      <c r="J51" s="102" t="s">
        <v>374</v>
      </c>
      <c r="K51" s="103" t="s">
        <v>375</v>
      </c>
      <c r="L51" s="103" t="s">
        <v>401</v>
      </c>
      <c r="M51" s="103" t="s">
        <v>463</v>
      </c>
      <c r="N51" s="104" t="s">
        <v>476</v>
      </c>
      <c r="O51" s="104" t="s">
        <v>184</v>
      </c>
      <c r="P51" s="103" t="s">
        <v>474</v>
      </c>
      <c r="Q51" s="96" t="s">
        <v>304</v>
      </c>
      <c r="R51" s="96" t="s">
        <v>236</v>
      </c>
      <c r="S51" s="104" t="s">
        <v>463</v>
      </c>
      <c r="T51" s="104" t="s">
        <v>463</v>
      </c>
      <c r="U51" s="97" t="s">
        <v>307</v>
      </c>
      <c r="V51" s="97" t="s">
        <v>308</v>
      </c>
      <c r="W51" s="97" t="s">
        <v>307</v>
      </c>
      <c r="X51" s="97" t="s">
        <v>307</v>
      </c>
      <c r="Y51" s="97" t="s">
        <v>307</v>
      </c>
      <c r="Z51" s="97" t="s">
        <v>308</v>
      </c>
      <c r="AA51" s="97" t="s">
        <v>308</v>
      </c>
      <c r="AB51" s="97" t="s">
        <v>308</v>
      </c>
      <c r="AC51" s="104" t="s">
        <v>236</v>
      </c>
      <c r="AD51" s="97" t="s">
        <v>266</v>
      </c>
      <c r="AE51" s="97" t="s">
        <v>172</v>
      </c>
      <c r="AF51" s="99" t="str">
        <f t="shared" si="12"/>
        <v>ALTO</v>
      </c>
      <c r="AG51" s="97" t="s">
        <v>144</v>
      </c>
      <c r="AH51" s="99" t="str">
        <f t="shared" si="2"/>
        <v>ALTO</v>
      </c>
      <c r="AI51" s="97" t="s">
        <v>153</v>
      </c>
      <c r="AJ51" s="97" t="s">
        <v>160</v>
      </c>
      <c r="AK51" s="99" t="str">
        <f t="shared" si="3"/>
        <v>MEDIO</v>
      </c>
      <c r="AL51" s="100" t="str">
        <f>VLOOKUP($AD51,Tipologías!$B$3:$H$17,2,FALSE)</f>
        <v>ALTO</v>
      </c>
      <c r="AM51" s="100">
        <f t="shared" si="13"/>
        <v>3</v>
      </c>
      <c r="AN51" s="100" t="str">
        <f>VLOOKUP($AE51,Tipologías!$A$21:$C$24,3,FALSE)</f>
        <v>MEDIO</v>
      </c>
      <c r="AO51" s="100">
        <f t="shared" si="14"/>
        <v>2</v>
      </c>
      <c r="AP51" s="100">
        <f>VLOOKUP($AI51,Tipologías!$A$38:$B$42,2,FALSE)</f>
        <v>1</v>
      </c>
      <c r="AQ51" s="100">
        <f>VLOOKUP($AJ51,Tipologías!$A$46:$B$53,2,FALSE)</f>
        <v>1.5</v>
      </c>
      <c r="AR51" s="100" t="str">
        <f t="shared" si="4"/>
        <v>ALTO</v>
      </c>
      <c r="AS51" s="100" t="str">
        <f>VLOOKUP($AG51,Tipologías!$A$29:$C$33,3,FALSE)</f>
        <v>ALTO</v>
      </c>
      <c r="AT51" s="100" t="str">
        <f t="shared" si="15"/>
        <v>MEDIO</v>
      </c>
      <c r="AU51" s="100" t="str">
        <f t="shared" si="5"/>
        <v>ALTO</v>
      </c>
      <c r="AV51" s="100" t="str">
        <f>_xlfn.IFNA(VLOOKUP(AD51,Tipologías!$B$3:$H$17,4,0),"")</f>
        <v>INFORMACIÓN PÚBLICA CLASIFICADA</v>
      </c>
      <c r="AW51" s="100" t="str">
        <f t="shared" si="6"/>
        <v>IPC</v>
      </c>
      <c r="AX51" s="100" t="str">
        <f>_xlfn.IFNA(VLOOKUP(AD51,Tipologías!$B$3:$H$17,3,0),"")</f>
        <v>LEY 1712, ARTÍCULO 18 LITERAL A "EL DERECHO DE TODA PERSONA A LA INTIMIDAD."</v>
      </c>
      <c r="AY51" s="100" t="str">
        <f>_xlfn.IFNA(VLOOKUP(AD51,Tipologías!$B$3:$H$17,5,0),"")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51" s="100" t="str">
        <f>_xlfn.IFNA(VLOOKUP(AD51,Tipologías!$B$3:$H$17,6,0),"")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51" s="94" t="s">
        <v>238</v>
      </c>
      <c r="BB51" s="105">
        <v>44719</v>
      </c>
      <c r="BC51" s="96" t="s">
        <v>295</v>
      </c>
      <c r="BD51" s="97" t="s">
        <v>480</v>
      </c>
      <c r="BE51" s="97" t="s">
        <v>479</v>
      </c>
      <c r="BF51" s="74"/>
      <c r="BG51" s="74"/>
      <c r="BH51" s="74"/>
      <c r="BI51" s="74"/>
      <c r="BJ51" s="74"/>
      <c r="BK51" s="74"/>
      <c r="BL51" s="74"/>
      <c r="BM51" s="74"/>
      <c r="BN51" s="74"/>
      <c r="BO51" s="74"/>
      <c r="BP51" s="74"/>
      <c r="BQ51" s="74"/>
      <c r="BR51" s="74"/>
      <c r="BS51" s="74"/>
      <c r="BT51" s="74"/>
      <c r="BU51" s="74"/>
      <c r="BV51" s="74"/>
      <c r="BW51" s="74"/>
      <c r="BX51" s="74"/>
    </row>
    <row r="52" spans="1:76" s="72" customFormat="1" ht="100.55" customHeight="1" x14ac:dyDescent="0.25">
      <c r="A52" s="144">
        <v>43</v>
      </c>
      <c r="B52" s="102" t="s">
        <v>76</v>
      </c>
      <c r="C52" s="102" t="s">
        <v>198</v>
      </c>
      <c r="D52" s="103" t="s">
        <v>262</v>
      </c>
      <c r="E52" s="103" t="s">
        <v>481</v>
      </c>
      <c r="F52" s="152" t="s">
        <v>482</v>
      </c>
      <c r="G52" s="95" t="s">
        <v>214</v>
      </c>
      <c r="H52" s="95" t="s">
        <v>262</v>
      </c>
      <c r="I52" s="104" t="s">
        <v>483</v>
      </c>
      <c r="J52" s="102" t="s">
        <v>374</v>
      </c>
      <c r="K52" s="103" t="s">
        <v>375</v>
      </c>
      <c r="L52" s="103" t="s">
        <v>401</v>
      </c>
      <c r="M52" s="103" t="s">
        <v>484</v>
      </c>
      <c r="N52" s="104" t="s">
        <v>485</v>
      </c>
      <c r="O52" s="104" t="s">
        <v>191</v>
      </c>
      <c r="P52" s="103" t="s">
        <v>352</v>
      </c>
      <c r="Q52" s="96" t="s">
        <v>304</v>
      </c>
      <c r="R52" s="96" t="s">
        <v>304</v>
      </c>
      <c r="S52" s="104" t="s">
        <v>236</v>
      </c>
      <c r="T52" s="104" t="s">
        <v>486</v>
      </c>
      <c r="U52" s="97" t="s">
        <v>307</v>
      </c>
      <c r="V52" s="97" t="s">
        <v>307</v>
      </c>
      <c r="W52" s="97" t="s">
        <v>307</v>
      </c>
      <c r="X52" s="97" t="s">
        <v>307</v>
      </c>
      <c r="Y52" s="97" t="s">
        <v>308</v>
      </c>
      <c r="Z52" s="97" t="s">
        <v>308</v>
      </c>
      <c r="AA52" s="97" t="s">
        <v>236</v>
      </c>
      <c r="AB52" s="97" t="s">
        <v>236</v>
      </c>
      <c r="AC52" s="104" t="s">
        <v>236</v>
      </c>
      <c r="AD52" s="97" t="s">
        <v>266</v>
      </c>
      <c r="AE52" s="97" t="s">
        <v>172</v>
      </c>
      <c r="AF52" s="99" t="str">
        <f t="shared" si="12"/>
        <v>ALTO</v>
      </c>
      <c r="AG52" s="97" t="s">
        <v>145</v>
      </c>
      <c r="AH52" s="99" t="str">
        <f t="shared" si="2"/>
        <v>ALTO</v>
      </c>
      <c r="AI52" s="97" t="s">
        <v>155</v>
      </c>
      <c r="AJ52" s="97" t="s">
        <v>157</v>
      </c>
      <c r="AK52" s="99" t="str">
        <f t="shared" si="3"/>
        <v>ALTO</v>
      </c>
      <c r="AL52" s="100" t="str">
        <f>VLOOKUP($AD52,Tipologías!$B$3:$H$17,2,FALSE)</f>
        <v>ALTO</v>
      </c>
      <c r="AM52" s="100">
        <f t="shared" si="13"/>
        <v>3</v>
      </c>
      <c r="AN52" s="100" t="str">
        <f>VLOOKUP($AE52,Tipologías!$A$21:$C$24,3,FALSE)</f>
        <v>MEDIO</v>
      </c>
      <c r="AO52" s="100">
        <f t="shared" si="14"/>
        <v>2</v>
      </c>
      <c r="AP52" s="100">
        <f>VLOOKUP($AI52,Tipologías!$A$38:$B$42,2,FALSE)</f>
        <v>2</v>
      </c>
      <c r="AQ52" s="100">
        <f>VLOOKUP($AJ52,Tipologías!$A$46:$B$53,2,FALSE)</f>
        <v>2.5</v>
      </c>
      <c r="AR52" s="100" t="str">
        <f t="shared" si="4"/>
        <v>ALTO</v>
      </c>
      <c r="AS52" s="100" t="str">
        <f>VLOOKUP($AG52,Tipologías!$A$29:$C$33,3,FALSE)</f>
        <v>ALTO</v>
      </c>
      <c r="AT52" s="100" t="str">
        <f t="shared" si="15"/>
        <v>ALTO</v>
      </c>
      <c r="AU52" s="100" t="str">
        <f t="shared" si="5"/>
        <v>ALTO</v>
      </c>
      <c r="AV52" s="100" t="str">
        <f>_xlfn.IFNA(VLOOKUP(AD52,Tipologías!$B$3:$H$17,4,0),"")</f>
        <v>INFORMACIÓN PÚBLICA CLASIFICADA</v>
      </c>
      <c r="AW52" s="100" t="str">
        <f t="shared" si="6"/>
        <v>IPC</v>
      </c>
      <c r="AX52" s="100" t="str">
        <f>_xlfn.IFNA(VLOOKUP(AD52,Tipologías!$B$3:$H$17,3,0),"")</f>
        <v>LEY 1712, ARTÍCULO 18 LITERAL A "EL DERECHO DE TODA PERSONA A LA INTIMIDAD."</v>
      </c>
      <c r="AY52" s="100" t="str">
        <f>_xlfn.IFNA(VLOOKUP(AD52,Tipologías!$B$3:$H$17,5,0),"")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52" s="100" t="str">
        <f>_xlfn.IFNA(VLOOKUP(AD52,Tipologías!$B$3:$H$17,6,0),"")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52" s="94" t="s">
        <v>237</v>
      </c>
      <c r="BB52" s="105">
        <v>44719</v>
      </c>
      <c r="BC52" s="96" t="s">
        <v>242</v>
      </c>
      <c r="BD52" s="97" t="s">
        <v>490</v>
      </c>
      <c r="BE52" s="97" t="s">
        <v>491</v>
      </c>
      <c r="BF52" s="74"/>
      <c r="BG52" s="74"/>
      <c r="BH52" s="74"/>
      <c r="BI52" s="74"/>
      <c r="BJ52" s="74"/>
      <c r="BK52" s="74"/>
      <c r="BL52" s="74"/>
      <c r="BM52" s="74"/>
      <c r="BN52" s="74"/>
      <c r="BO52" s="74"/>
      <c r="BP52" s="74"/>
      <c r="BQ52" s="74"/>
      <c r="BR52" s="74"/>
      <c r="BS52" s="74"/>
      <c r="BT52" s="74"/>
      <c r="BU52" s="74"/>
      <c r="BV52" s="74"/>
      <c r="BW52" s="74"/>
      <c r="BX52" s="74"/>
    </row>
    <row r="53" spans="1:76" s="72" customFormat="1" ht="100.55" customHeight="1" x14ac:dyDescent="0.25">
      <c r="A53" s="144">
        <v>44</v>
      </c>
      <c r="B53" s="102" t="s">
        <v>76</v>
      </c>
      <c r="C53" s="102" t="s">
        <v>198</v>
      </c>
      <c r="D53" s="103" t="s">
        <v>262</v>
      </c>
      <c r="E53" s="103" t="s">
        <v>487</v>
      </c>
      <c r="F53" s="152" t="s">
        <v>488</v>
      </c>
      <c r="G53" s="95" t="s">
        <v>180</v>
      </c>
      <c r="H53" s="95" t="s">
        <v>262</v>
      </c>
      <c r="I53" s="104" t="s">
        <v>483</v>
      </c>
      <c r="J53" s="102" t="s">
        <v>374</v>
      </c>
      <c r="K53" s="103" t="s">
        <v>375</v>
      </c>
      <c r="L53" s="103" t="s">
        <v>401</v>
      </c>
      <c r="M53" s="103" t="s">
        <v>484</v>
      </c>
      <c r="N53" s="104" t="s">
        <v>489</v>
      </c>
      <c r="O53" s="104" t="s">
        <v>184</v>
      </c>
      <c r="P53" s="103" t="s">
        <v>352</v>
      </c>
      <c r="Q53" s="96" t="s">
        <v>304</v>
      </c>
      <c r="R53" s="96" t="s">
        <v>236</v>
      </c>
      <c r="S53" s="104" t="s">
        <v>463</v>
      </c>
      <c r="T53" s="104" t="s">
        <v>463</v>
      </c>
      <c r="U53" s="97" t="s">
        <v>307</v>
      </c>
      <c r="V53" s="97" t="s">
        <v>307</v>
      </c>
      <c r="W53" s="97" t="s">
        <v>307</v>
      </c>
      <c r="X53" s="97" t="s">
        <v>307</v>
      </c>
      <c r="Y53" s="97" t="s">
        <v>308</v>
      </c>
      <c r="Z53" s="97" t="s">
        <v>308</v>
      </c>
      <c r="AA53" s="97" t="s">
        <v>236</v>
      </c>
      <c r="AB53" s="97" t="s">
        <v>236</v>
      </c>
      <c r="AC53" s="104" t="s">
        <v>236</v>
      </c>
      <c r="AD53" s="97" t="s">
        <v>276</v>
      </c>
      <c r="AE53" s="97" t="s">
        <v>172</v>
      </c>
      <c r="AF53" s="99" t="str">
        <f t="shared" si="12"/>
        <v>ALTO</v>
      </c>
      <c r="AG53" s="97" t="s">
        <v>145</v>
      </c>
      <c r="AH53" s="99" t="str">
        <f t="shared" si="2"/>
        <v>ALTO</v>
      </c>
      <c r="AI53" s="97" t="s">
        <v>155</v>
      </c>
      <c r="AJ53" s="97" t="s">
        <v>159</v>
      </c>
      <c r="AK53" s="99" t="str">
        <f t="shared" si="3"/>
        <v>ALTO</v>
      </c>
      <c r="AL53" s="100" t="str">
        <f>VLOOKUP($AD53,Tipologías!$B$3:$H$17,2,FALSE)</f>
        <v>ALTO</v>
      </c>
      <c r="AM53" s="100">
        <f t="shared" si="13"/>
        <v>3</v>
      </c>
      <c r="AN53" s="100" t="str">
        <f>VLOOKUP($AE53,Tipologías!$A$21:$C$24,3,FALSE)</f>
        <v>MEDIO</v>
      </c>
      <c r="AO53" s="100">
        <f t="shared" si="14"/>
        <v>2</v>
      </c>
      <c r="AP53" s="100">
        <f>VLOOKUP($AI53,Tipologías!$A$38:$B$42,2,FALSE)</f>
        <v>2</v>
      </c>
      <c r="AQ53" s="100">
        <f>VLOOKUP($AJ53,Tipologías!$A$46:$B$53,2,FALSE)</f>
        <v>2</v>
      </c>
      <c r="AR53" s="100" t="str">
        <f t="shared" si="4"/>
        <v>ALTO</v>
      </c>
      <c r="AS53" s="100" t="str">
        <f>VLOOKUP($AG53,Tipologías!$A$29:$C$33,3,FALSE)</f>
        <v>ALTO</v>
      </c>
      <c r="AT53" s="100" t="str">
        <f t="shared" si="15"/>
        <v>ALTO</v>
      </c>
      <c r="AU53" s="100" t="str">
        <f t="shared" si="5"/>
        <v>ALTO</v>
      </c>
      <c r="AV53" s="100" t="str">
        <f>_xlfn.IFNA(VLOOKUP(AD53,Tipologías!$B$3:$H$17,4,0),"")</f>
        <v>INFORMACIÓN PÚBLICA RESERVADA</v>
      </c>
      <c r="AW53" s="100" t="str">
        <f t="shared" si="6"/>
        <v>IPR</v>
      </c>
      <c r="AX53" s="100" t="str">
        <f>_xlfn.IFNA(VLOOKUP(AD53,Tipologías!$B$3:$H$17,3,0),"")</f>
        <v>LEY 1712 ARTÍCULO 19 LITERAL H "LA ESTABILIDAD MACROECONÓMICA Y FINANCIERA DEL PAÍS."</v>
      </c>
      <c r="AY53" s="100" t="str">
        <f>_xlfn.IFNA(VLOOKUP(AD53,Tipologías!$B$3:$H$17,5,0),"")</f>
        <v xml:space="preserve">LEY 1755 ARTÍCULO 24 LITERAL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
      <c r="AZ53" s="100" t="str">
        <f>_xlfn.IFNA(VLOOKUP(AD53,Tipologías!$B$3:$H$17,6,0),"")</f>
        <v>LEY 1712 DE 2014</v>
      </c>
      <c r="BA53" s="94" t="s">
        <v>238</v>
      </c>
      <c r="BB53" s="105">
        <v>44719</v>
      </c>
      <c r="BC53" s="96" t="s">
        <v>242</v>
      </c>
      <c r="BD53" s="97" t="s">
        <v>492</v>
      </c>
      <c r="BE53" s="97" t="s">
        <v>491</v>
      </c>
      <c r="BF53" s="74"/>
      <c r="BG53" s="74"/>
      <c r="BH53" s="74"/>
      <c r="BI53" s="74"/>
      <c r="BJ53" s="74"/>
      <c r="BK53" s="74"/>
      <c r="BL53" s="74"/>
      <c r="BM53" s="74"/>
      <c r="BN53" s="74"/>
      <c r="BO53" s="74"/>
      <c r="BP53" s="74"/>
      <c r="BQ53" s="74"/>
      <c r="BR53" s="74"/>
      <c r="BS53" s="74"/>
      <c r="BT53" s="74"/>
      <c r="BU53" s="74"/>
      <c r="BV53" s="74"/>
      <c r="BW53" s="74"/>
      <c r="BX53" s="74"/>
    </row>
    <row r="54" spans="1:76" s="72" customFormat="1" ht="100.55" customHeight="1" x14ac:dyDescent="0.25">
      <c r="A54" s="144">
        <v>45</v>
      </c>
      <c r="B54" s="102" t="s">
        <v>76</v>
      </c>
      <c r="C54" s="102" t="s">
        <v>88</v>
      </c>
      <c r="D54" s="103" t="s">
        <v>493</v>
      </c>
      <c r="E54" s="103" t="s">
        <v>494</v>
      </c>
      <c r="F54" s="152" t="s">
        <v>495</v>
      </c>
      <c r="G54" s="95" t="s">
        <v>214</v>
      </c>
      <c r="H54" s="95" t="s">
        <v>493</v>
      </c>
      <c r="I54" s="104" t="s">
        <v>263</v>
      </c>
      <c r="J54" s="102" t="s">
        <v>374</v>
      </c>
      <c r="K54" s="103" t="s">
        <v>375</v>
      </c>
      <c r="L54" s="103" t="s">
        <v>401</v>
      </c>
      <c r="M54" s="103" t="s">
        <v>236</v>
      </c>
      <c r="N54" s="104" t="s">
        <v>496</v>
      </c>
      <c r="O54" s="104" t="s">
        <v>191</v>
      </c>
      <c r="P54" s="103" t="s">
        <v>377</v>
      </c>
      <c r="Q54" s="96" t="s">
        <v>304</v>
      </c>
      <c r="R54" s="96" t="s">
        <v>304</v>
      </c>
      <c r="S54" s="104" t="s">
        <v>236</v>
      </c>
      <c r="T54" s="104" t="s">
        <v>236</v>
      </c>
      <c r="U54" s="97" t="s">
        <v>307</v>
      </c>
      <c r="V54" s="97" t="s">
        <v>307</v>
      </c>
      <c r="W54" s="97" t="s">
        <v>307</v>
      </c>
      <c r="X54" s="97" t="s">
        <v>307</v>
      </c>
      <c r="Y54" s="97" t="s">
        <v>308</v>
      </c>
      <c r="Z54" s="97" t="s">
        <v>308</v>
      </c>
      <c r="AA54" s="97" t="s">
        <v>236</v>
      </c>
      <c r="AB54" s="97" t="s">
        <v>236</v>
      </c>
      <c r="AC54" s="104" t="s">
        <v>236</v>
      </c>
      <c r="AD54" s="97" t="s">
        <v>266</v>
      </c>
      <c r="AE54" s="97" t="s">
        <v>174</v>
      </c>
      <c r="AF54" s="99" t="str">
        <f t="shared" si="12"/>
        <v>ALTO</v>
      </c>
      <c r="AG54" s="97" t="s">
        <v>142</v>
      </c>
      <c r="AH54" s="99" t="str">
        <f t="shared" si="2"/>
        <v>MEDIO</v>
      </c>
      <c r="AI54" s="97" t="s">
        <v>151</v>
      </c>
      <c r="AJ54" s="97" t="s">
        <v>161</v>
      </c>
      <c r="AK54" s="99" t="str">
        <f t="shared" si="3"/>
        <v>BAJO</v>
      </c>
      <c r="AL54" s="100" t="str">
        <f>VLOOKUP($AD54,Tipologías!$B$3:$H$17,2,FALSE)</f>
        <v>ALTO</v>
      </c>
      <c r="AM54" s="100">
        <f t="shared" si="13"/>
        <v>3</v>
      </c>
      <c r="AN54" s="100" t="str">
        <f>VLOOKUP($AE54,Tipologías!$A$21:$C$24,3,FALSE)</f>
        <v>ALTO</v>
      </c>
      <c r="AO54" s="100">
        <f t="shared" si="14"/>
        <v>3</v>
      </c>
      <c r="AP54" s="100">
        <f>VLOOKUP($AI54,Tipologías!$A$38:$B$42,2,FALSE)</f>
        <v>0.5</v>
      </c>
      <c r="AQ54" s="100">
        <f>VLOOKUP($AJ54,Tipologías!$A$46:$B$53,2,FALSE)</f>
        <v>1.25</v>
      </c>
      <c r="AR54" s="100" t="str">
        <f t="shared" si="4"/>
        <v>ALTO</v>
      </c>
      <c r="AS54" s="100" t="str">
        <f>VLOOKUP($AG54,Tipologías!$A$29:$C$33,3,FALSE)</f>
        <v>MEDIO</v>
      </c>
      <c r="AT54" s="100" t="str">
        <f t="shared" si="15"/>
        <v>BAJO</v>
      </c>
      <c r="AU54" s="100" t="str">
        <f t="shared" si="5"/>
        <v>MEDIO</v>
      </c>
      <c r="AV54" s="100" t="str">
        <f>_xlfn.IFNA(VLOOKUP(AD54,Tipologías!$B$3:$H$17,4,0),"")</f>
        <v>INFORMACIÓN PÚBLICA CLASIFICADA</v>
      </c>
      <c r="AW54" s="100" t="str">
        <f t="shared" si="6"/>
        <v>IPC</v>
      </c>
      <c r="AX54" s="100" t="str">
        <f>_xlfn.IFNA(VLOOKUP(AD54,Tipologías!$B$3:$H$17,3,0),"")</f>
        <v>LEY 1712, ARTÍCULO 18 LITERAL A "EL DERECHO DE TODA PERSONA A LA INTIMIDAD."</v>
      </c>
      <c r="AY54" s="100" t="str">
        <f>_xlfn.IFNA(VLOOKUP(AD54,Tipologías!$B$3:$H$17,5,0),"")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54" s="100" t="str">
        <f>_xlfn.IFNA(VLOOKUP(AD54,Tipologías!$B$3:$H$17,6,0),"")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54" s="94" t="s">
        <v>238</v>
      </c>
      <c r="BB54" s="105">
        <v>44719</v>
      </c>
      <c r="BC54" s="96" t="s">
        <v>284</v>
      </c>
      <c r="BD54" s="97" t="s">
        <v>516</v>
      </c>
      <c r="BE54" s="97" t="s">
        <v>517</v>
      </c>
      <c r="BF54" s="74"/>
      <c r="BG54" s="74"/>
      <c r="BH54" s="74"/>
      <c r="BI54" s="74"/>
      <c r="BJ54" s="74"/>
      <c r="BK54" s="74"/>
      <c r="BL54" s="74"/>
      <c r="BM54" s="74"/>
      <c r="BN54" s="74"/>
      <c r="BO54" s="74"/>
      <c r="BP54" s="74"/>
      <c r="BQ54" s="74"/>
      <c r="BR54" s="74"/>
      <c r="BS54" s="74"/>
      <c r="BT54" s="74"/>
      <c r="BU54" s="74"/>
      <c r="BV54" s="74"/>
      <c r="BW54" s="74"/>
      <c r="BX54" s="74"/>
    </row>
    <row r="55" spans="1:76" s="73" customFormat="1" ht="100.55" customHeight="1" x14ac:dyDescent="0.25">
      <c r="A55" s="144">
        <v>46</v>
      </c>
      <c r="B55" s="102" t="s">
        <v>76</v>
      </c>
      <c r="C55" s="102" t="s">
        <v>88</v>
      </c>
      <c r="D55" s="103" t="s">
        <v>493</v>
      </c>
      <c r="E55" s="103" t="s">
        <v>497</v>
      </c>
      <c r="F55" s="152" t="s">
        <v>498</v>
      </c>
      <c r="G55" s="95" t="s">
        <v>246</v>
      </c>
      <c r="H55" s="95" t="s">
        <v>493</v>
      </c>
      <c r="I55" s="104" t="s">
        <v>263</v>
      </c>
      <c r="J55" s="102" t="s">
        <v>374</v>
      </c>
      <c r="K55" s="103" t="s">
        <v>375</v>
      </c>
      <c r="L55" s="103" t="s">
        <v>401</v>
      </c>
      <c r="M55" s="103" t="s">
        <v>236</v>
      </c>
      <c r="N55" s="104" t="s">
        <v>496</v>
      </c>
      <c r="O55" s="104" t="s">
        <v>191</v>
      </c>
      <c r="P55" s="103" t="s">
        <v>377</v>
      </c>
      <c r="Q55" s="96" t="s">
        <v>304</v>
      </c>
      <c r="R55" s="96" t="s">
        <v>304</v>
      </c>
      <c r="S55" s="104" t="s">
        <v>236</v>
      </c>
      <c r="T55" s="104" t="s">
        <v>236</v>
      </c>
      <c r="U55" s="97" t="s">
        <v>308</v>
      </c>
      <c r="V55" s="97" t="s">
        <v>308</v>
      </c>
      <c r="W55" s="97" t="s">
        <v>308</v>
      </c>
      <c r="X55" s="97" t="s">
        <v>308</v>
      </c>
      <c r="Y55" s="97" t="s">
        <v>308</v>
      </c>
      <c r="Z55" s="97" t="s">
        <v>308</v>
      </c>
      <c r="AA55" s="97" t="s">
        <v>236</v>
      </c>
      <c r="AB55" s="97" t="s">
        <v>236</v>
      </c>
      <c r="AC55" s="104" t="s">
        <v>236</v>
      </c>
      <c r="AD55" s="97" t="s">
        <v>266</v>
      </c>
      <c r="AE55" s="97" t="s">
        <v>174</v>
      </c>
      <c r="AF55" s="99" t="str">
        <f t="shared" si="12"/>
        <v>ALTO</v>
      </c>
      <c r="AG55" s="97" t="s">
        <v>142</v>
      </c>
      <c r="AH55" s="99" t="str">
        <f t="shared" si="2"/>
        <v>MEDIO</v>
      </c>
      <c r="AI55" s="97" t="s">
        <v>151</v>
      </c>
      <c r="AJ55" s="97" t="s">
        <v>161</v>
      </c>
      <c r="AK55" s="99" t="str">
        <f t="shared" si="3"/>
        <v>BAJO</v>
      </c>
      <c r="AL55" s="100" t="str">
        <f>VLOOKUP($AD55,Tipologías!$B$3:$H$17,2,FALSE)</f>
        <v>ALTO</v>
      </c>
      <c r="AM55" s="100">
        <f t="shared" si="13"/>
        <v>3</v>
      </c>
      <c r="AN55" s="100" t="str">
        <f>VLOOKUP($AE55,Tipologías!$A$21:$C$24,3,FALSE)</f>
        <v>ALTO</v>
      </c>
      <c r="AO55" s="100">
        <f t="shared" si="14"/>
        <v>3</v>
      </c>
      <c r="AP55" s="100">
        <f>VLOOKUP($AI55,Tipologías!$A$38:$B$42,2,FALSE)</f>
        <v>0.5</v>
      </c>
      <c r="AQ55" s="100">
        <f>VLOOKUP($AJ55,Tipologías!$A$46:$B$53,2,FALSE)</f>
        <v>1.25</v>
      </c>
      <c r="AR55" s="100" t="str">
        <f t="shared" si="4"/>
        <v>ALTO</v>
      </c>
      <c r="AS55" s="100" t="str">
        <f>VLOOKUP($AG55,Tipologías!$A$29:$C$33,3,FALSE)</f>
        <v>MEDIO</v>
      </c>
      <c r="AT55" s="100" t="str">
        <f t="shared" si="15"/>
        <v>BAJO</v>
      </c>
      <c r="AU55" s="100" t="str">
        <f t="shared" si="5"/>
        <v>MEDIO</v>
      </c>
      <c r="AV55" s="100" t="str">
        <f>_xlfn.IFNA(VLOOKUP(AD55,Tipologías!$B$3:$H$17,4,0),"")</f>
        <v>INFORMACIÓN PÚBLICA CLASIFICADA</v>
      </c>
      <c r="AW55" s="100" t="str">
        <f t="shared" si="6"/>
        <v>IPC</v>
      </c>
      <c r="AX55" s="100" t="str">
        <f>_xlfn.IFNA(VLOOKUP(AD55,Tipologías!$B$3:$H$17,3,0),"")</f>
        <v>LEY 1712, ARTÍCULO 18 LITERAL A "EL DERECHO DE TODA PERSONA A LA INTIMIDAD."</v>
      </c>
      <c r="AY55" s="100" t="str">
        <f>_xlfn.IFNA(VLOOKUP(AD55,Tipologías!$B$3:$H$17,5,0),"")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55" s="100" t="str">
        <f>_xlfn.IFNA(VLOOKUP(AD55,Tipologías!$B$3:$H$17,6,0),"")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55" s="94" t="s">
        <v>238</v>
      </c>
      <c r="BB55" s="105">
        <v>44719</v>
      </c>
      <c r="BC55" s="96" t="s">
        <v>284</v>
      </c>
      <c r="BD55" s="97" t="s">
        <v>516</v>
      </c>
      <c r="BE55" s="97" t="s">
        <v>517</v>
      </c>
      <c r="BF55" s="74"/>
      <c r="BG55" s="74"/>
      <c r="BH55" s="74"/>
      <c r="BI55" s="74"/>
      <c r="BJ55" s="74"/>
      <c r="BK55" s="74"/>
      <c r="BL55" s="74"/>
      <c r="BM55" s="74"/>
      <c r="BN55" s="74"/>
      <c r="BO55" s="74"/>
      <c r="BP55" s="74"/>
      <c r="BQ55" s="74"/>
      <c r="BR55" s="74"/>
      <c r="BS55" s="74"/>
      <c r="BT55" s="74"/>
      <c r="BU55" s="74"/>
      <c r="BV55" s="74"/>
      <c r="BW55" s="74"/>
      <c r="BX55" s="74"/>
    </row>
    <row r="56" spans="1:76" s="72" customFormat="1" ht="100.55" customHeight="1" x14ac:dyDescent="0.25">
      <c r="A56" s="144">
        <v>47</v>
      </c>
      <c r="B56" s="102" t="s">
        <v>76</v>
      </c>
      <c r="C56" s="102" t="s">
        <v>88</v>
      </c>
      <c r="D56" s="103" t="s">
        <v>493</v>
      </c>
      <c r="E56" s="103" t="s">
        <v>499</v>
      </c>
      <c r="F56" s="152" t="s">
        <v>500</v>
      </c>
      <c r="G56" s="95" t="s">
        <v>246</v>
      </c>
      <c r="H56" s="95" t="s">
        <v>501</v>
      </c>
      <c r="I56" s="104" t="s">
        <v>502</v>
      </c>
      <c r="J56" s="102" t="s">
        <v>374</v>
      </c>
      <c r="K56" s="103" t="s">
        <v>375</v>
      </c>
      <c r="L56" s="103" t="s">
        <v>401</v>
      </c>
      <c r="M56" s="103" t="s">
        <v>503</v>
      </c>
      <c r="N56" s="104" t="s">
        <v>504</v>
      </c>
      <c r="O56" s="104" t="s">
        <v>191</v>
      </c>
      <c r="P56" s="103" t="s">
        <v>505</v>
      </c>
      <c r="Q56" s="96" t="s">
        <v>304</v>
      </c>
      <c r="R56" s="96" t="s">
        <v>304</v>
      </c>
      <c r="S56" s="104" t="s">
        <v>506</v>
      </c>
      <c r="T56" s="104" t="s">
        <v>507</v>
      </c>
      <c r="U56" s="97" t="s">
        <v>307</v>
      </c>
      <c r="V56" s="97" t="s">
        <v>307</v>
      </c>
      <c r="W56" s="97" t="s">
        <v>307</v>
      </c>
      <c r="X56" s="97" t="s">
        <v>307</v>
      </c>
      <c r="Y56" s="97" t="s">
        <v>307</v>
      </c>
      <c r="Z56" s="97" t="s">
        <v>308</v>
      </c>
      <c r="AA56" s="97" t="s">
        <v>236</v>
      </c>
      <c r="AB56" s="97" t="s">
        <v>236</v>
      </c>
      <c r="AC56" s="104" t="s">
        <v>236</v>
      </c>
      <c r="AD56" s="97" t="s">
        <v>266</v>
      </c>
      <c r="AE56" s="97" t="s">
        <v>172</v>
      </c>
      <c r="AF56" s="99" t="str">
        <f t="shared" si="12"/>
        <v>ALTO</v>
      </c>
      <c r="AG56" s="97" t="s">
        <v>142</v>
      </c>
      <c r="AH56" s="99" t="str">
        <f t="shared" si="2"/>
        <v>MEDIO</v>
      </c>
      <c r="AI56" s="97" t="s">
        <v>151</v>
      </c>
      <c r="AJ56" s="97" t="s">
        <v>161</v>
      </c>
      <c r="AK56" s="99" t="str">
        <f t="shared" si="3"/>
        <v>BAJO</v>
      </c>
      <c r="AL56" s="100" t="str">
        <f>VLOOKUP($AD56,Tipologías!$B$3:$H$17,2,FALSE)</f>
        <v>ALTO</v>
      </c>
      <c r="AM56" s="100">
        <f t="shared" si="13"/>
        <v>3</v>
      </c>
      <c r="AN56" s="100" t="str">
        <f>VLOOKUP($AE56,Tipologías!$A$21:$C$24,3,FALSE)</f>
        <v>MEDIO</v>
      </c>
      <c r="AO56" s="100">
        <f t="shared" si="14"/>
        <v>2</v>
      </c>
      <c r="AP56" s="100">
        <f>VLOOKUP($AI56,Tipologías!$A$38:$B$42,2,FALSE)</f>
        <v>0.5</v>
      </c>
      <c r="AQ56" s="100">
        <f>VLOOKUP($AJ56,Tipologías!$A$46:$B$53,2,FALSE)</f>
        <v>1.25</v>
      </c>
      <c r="AR56" s="100" t="str">
        <f t="shared" si="4"/>
        <v>ALTO</v>
      </c>
      <c r="AS56" s="100" t="str">
        <f>VLOOKUP($AG56,Tipologías!$A$29:$C$33,3,FALSE)</f>
        <v>MEDIO</v>
      </c>
      <c r="AT56" s="100" t="str">
        <f t="shared" si="15"/>
        <v>BAJO</v>
      </c>
      <c r="AU56" s="100" t="str">
        <f t="shared" si="5"/>
        <v>MEDIO</v>
      </c>
      <c r="AV56" s="100" t="str">
        <f>_xlfn.IFNA(VLOOKUP(AD56,Tipologías!$B$3:$H$17,4,0),"")</f>
        <v>INFORMACIÓN PÚBLICA CLASIFICADA</v>
      </c>
      <c r="AW56" s="100" t="str">
        <f t="shared" si="6"/>
        <v>IPC</v>
      </c>
      <c r="AX56" s="100" t="str">
        <f>_xlfn.IFNA(VLOOKUP(AD56,Tipologías!$B$3:$H$17,3,0),"")</f>
        <v>LEY 1712, ARTÍCULO 18 LITERAL A "EL DERECHO DE TODA PERSONA A LA INTIMIDAD."</v>
      </c>
      <c r="AY56" s="100" t="str">
        <f>_xlfn.IFNA(VLOOKUP(AD56,Tipologías!$B$3:$H$17,5,0),"")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56" s="100" t="str">
        <f>_xlfn.IFNA(VLOOKUP(AD56,Tipologías!$B$3:$H$17,6,0),"")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56" s="94" t="s">
        <v>238</v>
      </c>
      <c r="BB56" s="105">
        <v>44719</v>
      </c>
      <c r="BC56" s="96" t="s">
        <v>284</v>
      </c>
      <c r="BD56" s="97" t="s">
        <v>516</v>
      </c>
      <c r="BE56" s="97" t="s">
        <v>517</v>
      </c>
      <c r="BF56" s="74"/>
      <c r="BG56" s="74"/>
      <c r="BH56" s="74"/>
      <c r="BI56" s="74"/>
      <c r="BJ56" s="74"/>
      <c r="BK56" s="74"/>
      <c r="BL56" s="74"/>
      <c r="BM56" s="74"/>
      <c r="BN56" s="74"/>
      <c r="BO56" s="74"/>
      <c r="BP56" s="74"/>
      <c r="BQ56" s="74"/>
      <c r="BR56" s="74"/>
      <c r="BS56" s="74"/>
      <c r="BT56" s="74"/>
      <c r="BU56" s="74"/>
      <c r="BV56" s="74"/>
      <c r="BW56" s="74"/>
      <c r="BX56" s="74"/>
    </row>
    <row r="57" spans="1:76" s="73" customFormat="1" ht="100.55" customHeight="1" x14ac:dyDescent="0.25">
      <c r="A57" s="144">
        <v>48</v>
      </c>
      <c r="B57" s="102" t="s">
        <v>76</v>
      </c>
      <c r="C57" s="102" t="s">
        <v>88</v>
      </c>
      <c r="D57" s="103" t="s">
        <v>493</v>
      </c>
      <c r="E57" s="103" t="s">
        <v>508</v>
      </c>
      <c r="F57" s="152" t="s">
        <v>509</v>
      </c>
      <c r="G57" s="95" t="s">
        <v>181</v>
      </c>
      <c r="H57" s="95" t="s">
        <v>510</v>
      </c>
      <c r="I57" s="104" t="s">
        <v>511</v>
      </c>
      <c r="J57" s="102" t="s">
        <v>374</v>
      </c>
      <c r="K57" s="103" t="s">
        <v>375</v>
      </c>
      <c r="L57" s="103" t="s">
        <v>401</v>
      </c>
      <c r="M57" s="103" t="s">
        <v>236</v>
      </c>
      <c r="N57" s="104" t="s">
        <v>512</v>
      </c>
      <c r="O57" s="104" t="s">
        <v>191</v>
      </c>
      <c r="P57" s="103" t="s">
        <v>513</v>
      </c>
      <c r="Q57" s="96" t="s">
        <v>304</v>
      </c>
      <c r="R57" s="96" t="s">
        <v>304</v>
      </c>
      <c r="S57" s="104" t="s">
        <v>236</v>
      </c>
      <c r="T57" s="104" t="s">
        <v>236</v>
      </c>
      <c r="U57" s="97" t="s">
        <v>307</v>
      </c>
      <c r="V57" s="97" t="s">
        <v>307</v>
      </c>
      <c r="W57" s="97" t="s">
        <v>308</v>
      </c>
      <c r="X57" s="97" t="s">
        <v>307</v>
      </c>
      <c r="Y57" s="97" t="s">
        <v>308</v>
      </c>
      <c r="Z57" s="97" t="s">
        <v>308</v>
      </c>
      <c r="AA57" s="97" t="s">
        <v>236</v>
      </c>
      <c r="AB57" s="97" t="s">
        <v>236</v>
      </c>
      <c r="AC57" s="104" t="s">
        <v>236</v>
      </c>
      <c r="AD57" s="97" t="s">
        <v>266</v>
      </c>
      <c r="AE57" s="97" t="s">
        <v>172</v>
      </c>
      <c r="AF57" s="99" t="str">
        <f t="shared" si="12"/>
        <v>ALTO</v>
      </c>
      <c r="AG57" s="97" t="s">
        <v>142</v>
      </c>
      <c r="AH57" s="99" t="str">
        <f t="shared" si="2"/>
        <v>MEDIO</v>
      </c>
      <c r="AI57" s="97" t="s">
        <v>151</v>
      </c>
      <c r="AJ57" s="97" t="s">
        <v>163</v>
      </c>
      <c r="AK57" s="99" t="str">
        <f t="shared" si="3"/>
        <v>BAJO</v>
      </c>
      <c r="AL57" s="100" t="str">
        <f>VLOOKUP($AD57,Tipologías!$B$3:$H$17,2,FALSE)</f>
        <v>ALTO</v>
      </c>
      <c r="AM57" s="100">
        <f t="shared" si="13"/>
        <v>3</v>
      </c>
      <c r="AN57" s="100" t="str">
        <f>VLOOKUP($AE57,Tipologías!$A$21:$C$24,3,FALSE)</f>
        <v>MEDIO</v>
      </c>
      <c r="AO57" s="100">
        <f t="shared" si="14"/>
        <v>2</v>
      </c>
      <c r="AP57" s="100">
        <f>VLOOKUP($AI57,Tipologías!$A$38:$B$42,2,FALSE)</f>
        <v>0.5</v>
      </c>
      <c r="AQ57" s="100">
        <f>VLOOKUP($AJ57,Tipologías!$A$46:$B$53,2,FALSE)</f>
        <v>0.5</v>
      </c>
      <c r="AR57" s="100" t="str">
        <f t="shared" si="4"/>
        <v>ALTO</v>
      </c>
      <c r="AS57" s="100" t="str">
        <f>VLOOKUP($AG57,Tipologías!$A$29:$C$33,3,FALSE)</f>
        <v>MEDIO</v>
      </c>
      <c r="AT57" s="100" t="str">
        <f t="shared" si="15"/>
        <v>BAJO</v>
      </c>
      <c r="AU57" s="100" t="str">
        <f t="shared" si="5"/>
        <v>MEDIO</v>
      </c>
      <c r="AV57" s="100" t="str">
        <f>_xlfn.IFNA(VLOOKUP(AD57,Tipologías!$B$3:$H$17,4,0),"")</f>
        <v>INFORMACIÓN PÚBLICA CLASIFICADA</v>
      </c>
      <c r="AW57" s="100" t="str">
        <f t="shared" si="6"/>
        <v>IPC</v>
      </c>
      <c r="AX57" s="100" t="str">
        <f>_xlfn.IFNA(VLOOKUP(AD57,Tipologías!$B$3:$H$17,3,0),"")</f>
        <v>LEY 1712, ARTÍCULO 18 LITERAL A "EL DERECHO DE TODA PERSONA A LA INTIMIDAD."</v>
      </c>
      <c r="AY57" s="100" t="str">
        <f>_xlfn.IFNA(VLOOKUP(AD57,Tipologías!$B$3:$H$17,5,0),"")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57" s="100" t="str">
        <f>_xlfn.IFNA(VLOOKUP(AD57,Tipologías!$B$3:$H$17,6,0),"")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57" s="94" t="s">
        <v>238</v>
      </c>
      <c r="BB57" s="105">
        <v>44719</v>
      </c>
      <c r="BC57" s="96" t="s">
        <v>284</v>
      </c>
      <c r="BD57" s="97" t="s">
        <v>516</v>
      </c>
      <c r="BE57" s="97" t="s">
        <v>517</v>
      </c>
      <c r="BF57" s="74"/>
      <c r="BG57" s="74"/>
      <c r="BH57" s="74"/>
      <c r="BI57" s="74"/>
      <c r="BJ57" s="74"/>
      <c r="BK57" s="74"/>
      <c r="BL57" s="74"/>
      <c r="BM57" s="74"/>
      <c r="BN57" s="74"/>
      <c r="BO57" s="74"/>
      <c r="BP57" s="74"/>
      <c r="BQ57" s="74"/>
      <c r="BR57" s="74"/>
      <c r="BS57" s="74"/>
      <c r="BT57" s="74"/>
      <c r="BU57" s="74"/>
      <c r="BV57" s="74"/>
      <c r="BW57" s="74"/>
      <c r="BX57" s="74"/>
    </row>
    <row r="58" spans="1:76" s="72" customFormat="1" ht="100.55" customHeight="1" x14ac:dyDescent="0.25">
      <c r="A58" s="144">
        <v>49</v>
      </c>
      <c r="B58" s="102" t="s">
        <v>76</v>
      </c>
      <c r="C58" s="102" t="s">
        <v>88</v>
      </c>
      <c r="D58" s="103" t="s">
        <v>493</v>
      </c>
      <c r="E58" s="103" t="s">
        <v>508</v>
      </c>
      <c r="F58" s="152" t="s">
        <v>514</v>
      </c>
      <c r="G58" s="95" t="s">
        <v>180</v>
      </c>
      <c r="H58" s="95" t="s">
        <v>510</v>
      </c>
      <c r="I58" s="104" t="s">
        <v>515</v>
      </c>
      <c r="J58" s="102" t="s">
        <v>374</v>
      </c>
      <c r="K58" s="103" t="s">
        <v>375</v>
      </c>
      <c r="L58" s="103" t="s">
        <v>401</v>
      </c>
      <c r="M58" s="103" t="s">
        <v>236</v>
      </c>
      <c r="N58" s="104" t="s">
        <v>512</v>
      </c>
      <c r="O58" s="104" t="s">
        <v>191</v>
      </c>
      <c r="P58" s="103" t="s">
        <v>513</v>
      </c>
      <c r="Q58" s="96" t="s">
        <v>304</v>
      </c>
      <c r="R58" s="96" t="s">
        <v>304</v>
      </c>
      <c r="S58" s="104" t="s">
        <v>236</v>
      </c>
      <c r="T58" s="104" t="s">
        <v>236</v>
      </c>
      <c r="U58" s="97" t="s">
        <v>307</v>
      </c>
      <c r="V58" s="97" t="s">
        <v>307</v>
      </c>
      <c r="W58" s="97" t="s">
        <v>308</v>
      </c>
      <c r="X58" s="97" t="s">
        <v>307</v>
      </c>
      <c r="Y58" s="97" t="s">
        <v>308</v>
      </c>
      <c r="Z58" s="97" t="s">
        <v>308</v>
      </c>
      <c r="AA58" s="97" t="s">
        <v>236</v>
      </c>
      <c r="AB58" s="97" t="s">
        <v>236</v>
      </c>
      <c r="AC58" s="104" t="s">
        <v>236</v>
      </c>
      <c r="AD58" s="97" t="s">
        <v>266</v>
      </c>
      <c r="AE58" s="97" t="s">
        <v>172</v>
      </c>
      <c r="AF58" s="99" t="str">
        <f t="shared" si="12"/>
        <v>ALTO</v>
      </c>
      <c r="AG58" s="97" t="s">
        <v>141</v>
      </c>
      <c r="AH58" s="99" t="str">
        <f t="shared" si="2"/>
        <v>BAJO</v>
      </c>
      <c r="AI58" s="97" t="s">
        <v>151</v>
      </c>
      <c r="AJ58" s="97" t="s">
        <v>163</v>
      </c>
      <c r="AK58" s="99" t="str">
        <f t="shared" si="3"/>
        <v>BAJO</v>
      </c>
      <c r="AL58" s="100" t="str">
        <f>VLOOKUP($AD58,Tipologías!$B$3:$H$17,2,FALSE)</f>
        <v>ALTO</v>
      </c>
      <c r="AM58" s="100">
        <f t="shared" si="13"/>
        <v>3</v>
      </c>
      <c r="AN58" s="100" t="str">
        <f>VLOOKUP($AE58,Tipologías!$A$21:$C$24,3,FALSE)</f>
        <v>MEDIO</v>
      </c>
      <c r="AO58" s="100">
        <f t="shared" si="14"/>
        <v>2</v>
      </c>
      <c r="AP58" s="100">
        <f>VLOOKUP($AI58,Tipologías!$A$38:$B$42,2,FALSE)</f>
        <v>0.5</v>
      </c>
      <c r="AQ58" s="100">
        <f>VLOOKUP($AJ58,Tipologías!$A$46:$B$53,2,FALSE)</f>
        <v>0.5</v>
      </c>
      <c r="AR58" s="100" t="str">
        <f t="shared" si="4"/>
        <v>ALTO</v>
      </c>
      <c r="AS58" s="100" t="str">
        <f>VLOOKUP($AG58,Tipologías!$A$29:$C$33,3,FALSE)</f>
        <v>BAJO</v>
      </c>
      <c r="AT58" s="100" t="str">
        <f t="shared" si="15"/>
        <v>BAJO</v>
      </c>
      <c r="AU58" s="100" t="str">
        <f t="shared" si="5"/>
        <v>MEDIO</v>
      </c>
      <c r="AV58" s="100" t="str">
        <f>_xlfn.IFNA(VLOOKUP(AD58,Tipologías!$B$3:$H$17,4,0),"")</f>
        <v>INFORMACIÓN PÚBLICA CLASIFICADA</v>
      </c>
      <c r="AW58" s="100" t="str">
        <f t="shared" si="6"/>
        <v>IPC</v>
      </c>
      <c r="AX58" s="100" t="str">
        <f>_xlfn.IFNA(VLOOKUP(AD58,Tipologías!$B$3:$H$17,3,0),"")</f>
        <v>LEY 1712, ARTÍCULO 18 LITERAL A "EL DERECHO DE TODA PERSONA A LA INTIMIDAD."</v>
      </c>
      <c r="AY58" s="100" t="str">
        <f>_xlfn.IFNA(VLOOKUP(AD58,Tipologías!$B$3:$H$17,5,0),"")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58" s="100" t="str">
        <f>_xlfn.IFNA(VLOOKUP(AD58,Tipologías!$B$3:$H$17,6,0),"")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58" s="94" t="s">
        <v>238</v>
      </c>
      <c r="BB58" s="105">
        <v>44719</v>
      </c>
      <c r="BC58" s="96" t="s">
        <v>284</v>
      </c>
      <c r="BD58" s="97" t="s">
        <v>516</v>
      </c>
      <c r="BE58" s="97" t="s">
        <v>517</v>
      </c>
      <c r="BF58" s="74"/>
      <c r="BG58" s="74"/>
      <c r="BH58" s="74"/>
      <c r="BI58" s="74"/>
      <c r="BJ58" s="74"/>
      <c r="BK58" s="74"/>
      <c r="BL58" s="74"/>
      <c r="BM58" s="74"/>
      <c r="BN58" s="74"/>
      <c r="BO58" s="74"/>
      <c r="BP58" s="74"/>
      <c r="BQ58" s="74"/>
      <c r="BR58" s="74"/>
      <c r="BS58" s="74"/>
      <c r="BT58" s="74"/>
      <c r="BU58" s="74"/>
      <c r="BV58" s="74"/>
      <c r="BW58" s="74"/>
      <c r="BX58" s="74"/>
    </row>
    <row r="59" spans="1:76" s="72" customFormat="1" ht="100.55" customHeight="1" x14ac:dyDescent="0.25">
      <c r="A59" s="144">
        <v>50</v>
      </c>
      <c r="B59" s="102" t="s">
        <v>76</v>
      </c>
      <c r="C59" s="102" t="s">
        <v>201</v>
      </c>
      <c r="D59" s="103" t="s">
        <v>264</v>
      </c>
      <c r="E59" s="103" t="s">
        <v>518</v>
      </c>
      <c r="F59" s="152" t="s">
        <v>519</v>
      </c>
      <c r="G59" s="95" t="s">
        <v>246</v>
      </c>
      <c r="H59" s="95" t="s">
        <v>264</v>
      </c>
      <c r="I59" s="104" t="s">
        <v>520</v>
      </c>
      <c r="J59" s="102" t="s">
        <v>380</v>
      </c>
      <c r="K59" s="103" t="s">
        <v>375</v>
      </c>
      <c r="L59" s="103" t="s">
        <v>402</v>
      </c>
      <c r="M59" s="103" t="s">
        <v>521</v>
      </c>
      <c r="N59" s="104" t="s">
        <v>522</v>
      </c>
      <c r="O59" s="104" t="s">
        <v>190</v>
      </c>
      <c r="P59" s="103" t="s">
        <v>523</v>
      </c>
      <c r="Q59" s="96" t="s">
        <v>304</v>
      </c>
      <c r="R59" s="96" t="s">
        <v>304</v>
      </c>
      <c r="S59" s="104" t="s">
        <v>468</v>
      </c>
      <c r="T59" s="104" t="s">
        <v>524</v>
      </c>
      <c r="U59" s="97" t="s">
        <v>307</v>
      </c>
      <c r="V59" s="97" t="s">
        <v>307</v>
      </c>
      <c r="W59" s="97" t="s">
        <v>236</v>
      </c>
      <c r="X59" s="97" t="s">
        <v>236</v>
      </c>
      <c r="Y59" s="97" t="s">
        <v>236</v>
      </c>
      <c r="Z59" s="97" t="s">
        <v>236</v>
      </c>
      <c r="AA59" s="97" t="s">
        <v>236</v>
      </c>
      <c r="AB59" s="97" t="s">
        <v>236</v>
      </c>
      <c r="AC59" s="104" t="s">
        <v>236</v>
      </c>
      <c r="AD59" s="97" t="s">
        <v>103</v>
      </c>
      <c r="AE59" s="97" t="s">
        <v>170</v>
      </c>
      <c r="AF59" s="99" t="str">
        <f t="shared" ref="AF59:AF90" si="16">AR59</f>
        <v>BAJO</v>
      </c>
      <c r="AG59" s="97" t="s">
        <v>142</v>
      </c>
      <c r="AH59" s="99" t="str">
        <f t="shared" si="2"/>
        <v>MEDIO</v>
      </c>
      <c r="AI59" s="97" t="s">
        <v>151</v>
      </c>
      <c r="AJ59" s="97" t="s">
        <v>163</v>
      </c>
      <c r="AK59" s="99" t="str">
        <f t="shared" si="3"/>
        <v>BAJO</v>
      </c>
      <c r="AL59" s="100" t="str">
        <f>VLOOKUP($AD59,Tipologías!$B$3:$H$17,2,FALSE)</f>
        <v>BAJO</v>
      </c>
      <c r="AM59" s="100">
        <f t="shared" si="13"/>
        <v>1</v>
      </c>
      <c r="AN59" s="100" t="str">
        <f>VLOOKUP($AE59,Tipologías!$A$21:$C$24,3,FALSE)</f>
        <v>BAJO</v>
      </c>
      <c r="AO59" s="100">
        <f t="shared" si="14"/>
        <v>1</v>
      </c>
      <c r="AP59" s="100">
        <f>VLOOKUP($AI59,Tipologías!$A$38:$B$42,2,FALSE)</f>
        <v>0.5</v>
      </c>
      <c r="AQ59" s="100">
        <f>VLOOKUP($AJ59,Tipologías!$A$46:$B$53,2,FALSE)</f>
        <v>0.5</v>
      </c>
      <c r="AR59" s="100" t="str">
        <f t="shared" si="4"/>
        <v>BAJO</v>
      </c>
      <c r="AS59" s="100" t="str">
        <f>VLOOKUP($AG59,Tipologías!$A$29:$C$33,3,FALSE)</f>
        <v>MEDIO</v>
      </c>
      <c r="AT59" s="100" t="str">
        <f t="shared" si="15"/>
        <v>BAJO</v>
      </c>
      <c r="AU59" s="100" t="str">
        <f t="shared" si="5"/>
        <v>MEDIO</v>
      </c>
      <c r="AV59" s="100" t="str">
        <f>_xlfn.IFNA(VLOOKUP(AD59,Tipologías!$B$3:$H$17,4,0),"")</f>
        <v>INFORMACIÓN PÚBLICA</v>
      </c>
      <c r="AW59" s="100" t="str">
        <f t="shared" si="6"/>
        <v>IPB</v>
      </c>
      <c r="AX59" s="100" t="str">
        <f>_xlfn.IFNA(VLOOKUP(AD59,Tipologías!$B$3:$H$17,3,0),"")</f>
        <v>N/A</v>
      </c>
      <c r="AY59" s="100" t="str">
        <f>_xlfn.IFNA(VLOOKUP(AD59,Tipologías!$B$3:$H$17,5,0),"")</f>
        <v>N/A</v>
      </c>
      <c r="AZ59" s="100" t="str">
        <f>_xlfn.IFNA(VLOOKUP(AD59,Tipologías!$B$3:$H$17,6,0),"")</f>
        <v>N/A</v>
      </c>
      <c r="BA59" s="94" t="s">
        <v>236</v>
      </c>
      <c r="BB59" s="105">
        <v>44719</v>
      </c>
      <c r="BC59" s="96" t="s">
        <v>236</v>
      </c>
      <c r="BD59" s="97" t="s">
        <v>538</v>
      </c>
      <c r="BE59" s="97" t="s">
        <v>539</v>
      </c>
      <c r="BF59" s="74"/>
      <c r="BG59" s="74"/>
      <c r="BH59" s="74"/>
      <c r="BI59" s="74"/>
      <c r="BJ59" s="74"/>
      <c r="BK59" s="74"/>
      <c r="BL59" s="74"/>
      <c r="BM59" s="74"/>
      <c r="BN59" s="74"/>
      <c r="BO59" s="74"/>
      <c r="BP59" s="74"/>
      <c r="BQ59" s="74"/>
      <c r="BR59" s="74"/>
      <c r="BS59" s="74"/>
      <c r="BT59" s="74"/>
      <c r="BU59" s="74"/>
      <c r="BV59" s="74"/>
      <c r="BW59" s="74"/>
      <c r="BX59" s="74"/>
    </row>
    <row r="60" spans="1:76" s="72" customFormat="1" ht="100.55" customHeight="1" x14ac:dyDescent="0.25">
      <c r="A60" s="144">
        <v>51</v>
      </c>
      <c r="B60" s="102" t="s">
        <v>76</v>
      </c>
      <c r="C60" s="102" t="s">
        <v>201</v>
      </c>
      <c r="D60" s="103" t="s">
        <v>264</v>
      </c>
      <c r="E60" s="103" t="s">
        <v>525</v>
      </c>
      <c r="F60" s="152" t="s">
        <v>526</v>
      </c>
      <c r="G60" s="95" t="s">
        <v>246</v>
      </c>
      <c r="H60" s="95" t="s">
        <v>264</v>
      </c>
      <c r="I60" s="104" t="s">
        <v>527</v>
      </c>
      <c r="J60" s="102" t="s">
        <v>374</v>
      </c>
      <c r="K60" s="103" t="s">
        <v>375</v>
      </c>
      <c r="L60" s="103" t="s">
        <v>401</v>
      </c>
      <c r="M60" s="103" t="s">
        <v>236</v>
      </c>
      <c r="N60" s="104" t="s">
        <v>528</v>
      </c>
      <c r="O60" s="104" t="s">
        <v>184</v>
      </c>
      <c r="P60" s="103" t="s">
        <v>529</v>
      </c>
      <c r="Q60" s="96" t="s">
        <v>304</v>
      </c>
      <c r="R60" s="96" t="s">
        <v>236</v>
      </c>
      <c r="S60" s="104" t="s">
        <v>236</v>
      </c>
      <c r="T60" s="104" t="s">
        <v>236</v>
      </c>
      <c r="U60" s="97" t="s">
        <v>307</v>
      </c>
      <c r="V60" s="97" t="s">
        <v>307</v>
      </c>
      <c r="W60" s="97" t="s">
        <v>307</v>
      </c>
      <c r="X60" s="97" t="s">
        <v>307</v>
      </c>
      <c r="Y60" s="97" t="s">
        <v>308</v>
      </c>
      <c r="Z60" s="97" t="s">
        <v>308</v>
      </c>
      <c r="AA60" s="97" t="s">
        <v>236</v>
      </c>
      <c r="AB60" s="97" t="s">
        <v>236</v>
      </c>
      <c r="AC60" s="104" t="s">
        <v>236</v>
      </c>
      <c r="AD60" s="97" t="s">
        <v>268</v>
      </c>
      <c r="AE60" s="97" t="s">
        <v>172</v>
      </c>
      <c r="AF60" s="99" t="str">
        <f t="shared" si="16"/>
        <v>ALTO</v>
      </c>
      <c r="AG60" s="97" t="s">
        <v>142</v>
      </c>
      <c r="AH60" s="99" t="str">
        <f t="shared" si="2"/>
        <v>MEDIO</v>
      </c>
      <c r="AI60" s="97" t="s">
        <v>151</v>
      </c>
      <c r="AJ60" s="97" t="s">
        <v>161</v>
      </c>
      <c r="AK60" s="99" t="str">
        <f t="shared" si="3"/>
        <v>BAJO</v>
      </c>
      <c r="AL60" s="100" t="str">
        <f>VLOOKUP($AD60,Tipologías!$B$3:$H$17,2,FALSE)</f>
        <v>ALTO</v>
      </c>
      <c r="AM60" s="100">
        <f t="shared" ref="AM60:AM67" si="17">IF(AD60="",0,IF(AL60="Bajo",1,IF(AL60="Medio",2,3)))</f>
        <v>3</v>
      </c>
      <c r="AN60" s="100" t="str">
        <f>VLOOKUP($AE60,Tipologías!$A$21:$C$24,3,FALSE)</f>
        <v>MEDIO</v>
      </c>
      <c r="AO60" s="100">
        <f t="shared" ref="AO60:AO67" si="18">IF(AE60="",0,IF(AN60="Bajo",1,IF(AN60="Medio",2,3)))</f>
        <v>2</v>
      </c>
      <c r="AP60" s="100">
        <f>VLOOKUP($AI60,Tipologías!$A$38:$B$42,2,FALSE)</f>
        <v>0.5</v>
      </c>
      <c r="AQ60" s="100">
        <f>VLOOKUP($AJ60,Tipologías!$A$46:$B$53,2,FALSE)</f>
        <v>1.25</v>
      </c>
      <c r="AR60" s="100" t="str">
        <f t="shared" si="4"/>
        <v>ALTO</v>
      </c>
      <c r="AS60" s="100" t="str">
        <f>VLOOKUP($AG60,Tipologías!$A$29:$C$33,3,FALSE)</f>
        <v>MEDIO</v>
      </c>
      <c r="AT60" s="100" t="str">
        <f t="shared" si="15"/>
        <v>BAJO</v>
      </c>
      <c r="AU60" s="100" t="str">
        <f t="shared" si="5"/>
        <v>MEDIO</v>
      </c>
      <c r="AV60" s="100" t="str">
        <f>_xlfn.IFNA(VLOOKUP(AD60,Tipologías!$B$3:$H$17,4,0),"")</f>
        <v>INFORMACIÓN PÚBLICA CLASIFICADA</v>
      </c>
      <c r="AW60" s="100" t="str">
        <f t="shared" si="6"/>
        <v>IPC</v>
      </c>
      <c r="AX60" s="100" t="str">
        <f>_xlfn.IFNA(VLOOKUP(AD60,Tipologías!$B$3:$H$17,3,0),"")</f>
        <v>LEY 1712, ARTÍCULO 18 LITERAL C "LOS SECRETOS COMERCIALES, INDUSTRIALES Y PROFESIONALES, ASÍ COMO LOS ESTIPULADOS EN EL PARÁGRAFO DEL ARTÍCULO 77 DE LA LEY 1474 DE 2011."</v>
      </c>
      <c r="AY60" s="100" t="str">
        <f>_xlfn.IFNA(VLOOKUP(AD60,Tipologías!$B$3:$H$17,5,0),"")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60" s="100" t="str">
        <f>_xlfn.IFNA(VLOOKUP(AD60,Tipologías!$B$3:$H$17,6,0),"")</f>
        <v>LEY 1712 DE 2014</v>
      </c>
      <c r="BA60" s="94" t="s">
        <v>238</v>
      </c>
      <c r="BB60" s="105">
        <v>44719</v>
      </c>
      <c r="BC60" s="96" t="s">
        <v>289</v>
      </c>
      <c r="BD60" s="97" t="s">
        <v>538</v>
      </c>
      <c r="BE60" s="97" t="s">
        <v>539</v>
      </c>
      <c r="BF60" s="74"/>
      <c r="BG60" s="74"/>
      <c r="BH60" s="74"/>
      <c r="BI60" s="74"/>
      <c r="BJ60" s="74"/>
      <c r="BK60" s="74"/>
      <c r="BL60" s="74"/>
      <c r="BM60" s="74"/>
      <c r="BN60" s="74"/>
      <c r="BO60" s="74"/>
      <c r="BP60" s="74"/>
      <c r="BQ60" s="74"/>
      <c r="BR60" s="74"/>
      <c r="BS60" s="74"/>
      <c r="BT60" s="74"/>
      <c r="BU60" s="74"/>
      <c r="BV60" s="74"/>
      <c r="BW60" s="74"/>
      <c r="BX60" s="74"/>
    </row>
    <row r="61" spans="1:76" s="73" customFormat="1" ht="100.55" customHeight="1" x14ac:dyDescent="0.25">
      <c r="A61" s="144">
        <v>52</v>
      </c>
      <c r="B61" s="102" t="s">
        <v>76</v>
      </c>
      <c r="C61" s="102" t="s">
        <v>201</v>
      </c>
      <c r="D61" s="103" t="s">
        <v>264</v>
      </c>
      <c r="E61" s="103" t="s">
        <v>530</v>
      </c>
      <c r="F61" s="152" t="s">
        <v>531</v>
      </c>
      <c r="G61" s="95" t="s">
        <v>180</v>
      </c>
      <c r="H61" s="95" t="s">
        <v>264</v>
      </c>
      <c r="I61" s="104" t="s">
        <v>532</v>
      </c>
      <c r="J61" s="102" t="s">
        <v>374</v>
      </c>
      <c r="K61" s="103" t="s">
        <v>375</v>
      </c>
      <c r="L61" s="103" t="s">
        <v>401</v>
      </c>
      <c r="M61" s="103" t="s">
        <v>236</v>
      </c>
      <c r="N61" s="104" t="s">
        <v>528</v>
      </c>
      <c r="O61" s="104" t="s">
        <v>191</v>
      </c>
      <c r="P61" s="103" t="s">
        <v>529</v>
      </c>
      <c r="Q61" s="96" t="s">
        <v>304</v>
      </c>
      <c r="R61" s="96" t="s">
        <v>236</v>
      </c>
      <c r="S61" s="104" t="s">
        <v>236</v>
      </c>
      <c r="T61" s="104" t="s">
        <v>236</v>
      </c>
      <c r="U61" s="97" t="s">
        <v>307</v>
      </c>
      <c r="V61" s="97" t="s">
        <v>307</v>
      </c>
      <c r="W61" s="97" t="s">
        <v>308</v>
      </c>
      <c r="X61" s="97" t="s">
        <v>308</v>
      </c>
      <c r="Y61" s="97" t="s">
        <v>308</v>
      </c>
      <c r="Z61" s="97" t="s">
        <v>236</v>
      </c>
      <c r="AA61" s="97" t="s">
        <v>236</v>
      </c>
      <c r="AB61" s="97" t="s">
        <v>236</v>
      </c>
      <c r="AC61" s="104" t="s">
        <v>236</v>
      </c>
      <c r="AD61" s="97" t="s">
        <v>268</v>
      </c>
      <c r="AE61" s="97" t="s">
        <v>174</v>
      </c>
      <c r="AF61" s="99" t="str">
        <f t="shared" si="16"/>
        <v>ALTO</v>
      </c>
      <c r="AG61" s="97" t="s">
        <v>142</v>
      </c>
      <c r="AH61" s="99" t="str">
        <f t="shared" si="2"/>
        <v>MEDIO</v>
      </c>
      <c r="AI61" s="97" t="s">
        <v>149</v>
      </c>
      <c r="AJ61" s="97" t="s">
        <v>161</v>
      </c>
      <c r="AK61" s="99" t="str">
        <f t="shared" si="3"/>
        <v>BAJO</v>
      </c>
      <c r="AL61" s="100" t="str">
        <f>VLOOKUP($AD61,Tipologías!$B$3:$H$17,2,FALSE)</f>
        <v>ALTO</v>
      </c>
      <c r="AM61" s="100">
        <f t="shared" si="17"/>
        <v>3</v>
      </c>
      <c r="AN61" s="100" t="str">
        <f>VLOOKUP($AE61,Tipologías!$A$21:$C$24,3,FALSE)</f>
        <v>ALTO</v>
      </c>
      <c r="AO61" s="100">
        <f t="shared" si="18"/>
        <v>3</v>
      </c>
      <c r="AP61" s="100">
        <f>VLOOKUP($AI61,Tipologías!$A$38:$B$42,2,FALSE)</f>
        <v>0</v>
      </c>
      <c r="AQ61" s="100">
        <f>VLOOKUP($AJ61,Tipologías!$A$46:$B$53,2,FALSE)</f>
        <v>1.25</v>
      </c>
      <c r="AR61" s="100" t="str">
        <f t="shared" si="4"/>
        <v>ALTO</v>
      </c>
      <c r="AS61" s="100" t="str">
        <f>VLOOKUP($AG61,Tipologías!$A$29:$C$33,3,FALSE)</f>
        <v>MEDIO</v>
      </c>
      <c r="AT61" s="100" t="str">
        <f t="shared" si="15"/>
        <v>BAJO</v>
      </c>
      <c r="AU61" s="100" t="str">
        <f t="shared" si="5"/>
        <v>MEDIO</v>
      </c>
      <c r="AV61" s="100" t="str">
        <f>_xlfn.IFNA(VLOOKUP(AD61,Tipologías!$B$3:$H$17,4,0),"")</f>
        <v>INFORMACIÓN PÚBLICA CLASIFICADA</v>
      </c>
      <c r="AW61" s="100" t="str">
        <f t="shared" si="6"/>
        <v>IPC</v>
      </c>
      <c r="AX61" s="100" t="str">
        <f>_xlfn.IFNA(VLOOKUP(AD61,Tipologías!$B$3:$H$17,3,0),"")</f>
        <v>LEY 1712, ARTÍCULO 18 LITERAL C "LOS SECRETOS COMERCIALES, INDUSTRIALES Y PROFESIONALES, ASÍ COMO LOS ESTIPULADOS EN EL PARÁGRAFO DEL ARTÍCULO 77 DE LA LEY 1474 DE 2011."</v>
      </c>
      <c r="AY61" s="100" t="str">
        <f>_xlfn.IFNA(VLOOKUP(AD61,Tipologías!$B$3:$H$17,5,0),"")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61" s="100" t="str">
        <f>_xlfn.IFNA(VLOOKUP(AD61,Tipologías!$B$3:$H$17,6,0),"")</f>
        <v>LEY 1712 DE 2014</v>
      </c>
      <c r="BA61" s="94" t="s">
        <v>238</v>
      </c>
      <c r="BB61" s="105">
        <v>44719</v>
      </c>
      <c r="BC61" s="96" t="s">
        <v>289</v>
      </c>
      <c r="BD61" s="97" t="s">
        <v>538</v>
      </c>
      <c r="BE61" s="97" t="s">
        <v>539</v>
      </c>
      <c r="BF61" s="74"/>
      <c r="BG61" s="74"/>
      <c r="BH61" s="74"/>
      <c r="BI61" s="74"/>
      <c r="BJ61" s="74"/>
      <c r="BK61" s="74"/>
      <c r="BL61" s="74"/>
      <c r="BM61" s="74"/>
      <c r="BN61" s="74"/>
      <c r="BO61" s="74"/>
      <c r="BP61" s="74"/>
      <c r="BQ61" s="74"/>
      <c r="BR61" s="74"/>
      <c r="BS61" s="74"/>
      <c r="BT61" s="74"/>
      <c r="BU61" s="74"/>
      <c r="BV61" s="74"/>
      <c r="BW61" s="74"/>
      <c r="BX61" s="74"/>
    </row>
    <row r="62" spans="1:76" s="72" customFormat="1" ht="100.55" customHeight="1" x14ac:dyDescent="0.25">
      <c r="A62" s="144">
        <v>53</v>
      </c>
      <c r="B62" s="102" t="s">
        <v>76</v>
      </c>
      <c r="C62" s="102" t="s">
        <v>201</v>
      </c>
      <c r="D62" s="103" t="s">
        <v>264</v>
      </c>
      <c r="E62" s="103" t="s">
        <v>533</v>
      </c>
      <c r="F62" s="152" t="s">
        <v>534</v>
      </c>
      <c r="G62" s="95" t="s">
        <v>213</v>
      </c>
      <c r="H62" s="95" t="s">
        <v>264</v>
      </c>
      <c r="I62" s="104" t="s">
        <v>532</v>
      </c>
      <c r="J62" s="102"/>
      <c r="K62" s="103" t="s">
        <v>375</v>
      </c>
      <c r="L62" s="103"/>
      <c r="M62" s="103" t="s">
        <v>236</v>
      </c>
      <c r="N62" s="104" t="s">
        <v>236</v>
      </c>
      <c r="O62" s="104"/>
      <c r="P62" s="103" t="s">
        <v>236</v>
      </c>
      <c r="Q62" s="96" t="s">
        <v>304</v>
      </c>
      <c r="R62" s="96" t="s">
        <v>236</v>
      </c>
      <c r="S62" s="104" t="s">
        <v>236</v>
      </c>
      <c r="T62" s="104" t="s">
        <v>236</v>
      </c>
      <c r="U62" s="97" t="s">
        <v>236</v>
      </c>
      <c r="V62" s="97" t="s">
        <v>236</v>
      </c>
      <c r="W62" s="97" t="s">
        <v>236</v>
      </c>
      <c r="X62" s="97" t="s">
        <v>236</v>
      </c>
      <c r="Y62" s="97" t="s">
        <v>236</v>
      </c>
      <c r="Z62" s="97" t="s">
        <v>236</v>
      </c>
      <c r="AA62" s="97" t="s">
        <v>236</v>
      </c>
      <c r="AB62" s="97" t="s">
        <v>236</v>
      </c>
      <c r="AC62" s="104" t="s">
        <v>236</v>
      </c>
      <c r="AD62" s="97" t="s">
        <v>268</v>
      </c>
      <c r="AE62" s="97" t="s">
        <v>174</v>
      </c>
      <c r="AF62" s="99" t="str">
        <f t="shared" si="16"/>
        <v>ALTO</v>
      </c>
      <c r="AG62" s="97" t="s">
        <v>144</v>
      </c>
      <c r="AH62" s="99" t="str">
        <f t="shared" si="2"/>
        <v>ALTO</v>
      </c>
      <c r="AI62" s="97" t="s">
        <v>151</v>
      </c>
      <c r="AJ62" s="97" t="s">
        <v>160</v>
      </c>
      <c r="AK62" s="99" t="str">
        <f t="shared" si="3"/>
        <v>MEDIO</v>
      </c>
      <c r="AL62" s="100" t="str">
        <f>VLOOKUP($AD62,Tipologías!$B$3:$H$17,2,FALSE)</f>
        <v>ALTO</v>
      </c>
      <c r="AM62" s="100">
        <f t="shared" si="17"/>
        <v>3</v>
      </c>
      <c r="AN62" s="100" t="str">
        <f>VLOOKUP($AE62,Tipologías!$A$21:$C$24,3,FALSE)</f>
        <v>ALTO</v>
      </c>
      <c r="AO62" s="100">
        <f t="shared" si="18"/>
        <v>3</v>
      </c>
      <c r="AP62" s="100">
        <f>VLOOKUP($AI62,Tipologías!$A$38:$B$42,2,FALSE)</f>
        <v>0.5</v>
      </c>
      <c r="AQ62" s="100">
        <f>VLOOKUP($AJ62,Tipologías!$A$46:$B$53,2,FALSE)</f>
        <v>1.5</v>
      </c>
      <c r="AR62" s="100" t="str">
        <f t="shared" si="4"/>
        <v>ALTO</v>
      </c>
      <c r="AS62" s="100" t="str">
        <f>VLOOKUP($AG62,Tipologías!$A$29:$C$33,3,FALSE)</f>
        <v>ALTO</v>
      </c>
      <c r="AT62" s="100" t="str">
        <f t="shared" si="15"/>
        <v>MEDIO</v>
      </c>
      <c r="AU62" s="100" t="str">
        <f t="shared" si="5"/>
        <v>ALTO</v>
      </c>
      <c r="AV62" s="100" t="str">
        <f>_xlfn.IFNA(VLOOKUP(AD62,Tipologías!$B$3:$H$17,4,0),"")</f>
        <v>INFORMACIÓN PÚBLICA CLASIFICADA</v>
      </c>
      <c r="AW62" s="100" t="str">
        <f t="shared" si="6"/>
        <v>IPC</v>
      </c>
      <c r="AX62" s="100" t="str">
        <f>_xlfn.IFNA(VLOOKUP(AD62,Tipologías!$B$3:$H$17,3,0),"")</f>
        <v>LEY 1712, ARTÍCULO 18 LITERAL C "LOS SECRETOS COMERCIALES, INDUSTRIALES Y PROFESIONALES, ASÍ COMO LOS ESTIPULADOS EN EL PARÁGRAFO DEL ARTÍCULO 77 DE LA LEY 1474 DE 2011."</v>
      </c>
      <c r="AY62" s="100" t="str">
        <f>_xlfn.IFNA(VLOOKUP(AD62,Tipologías!$B$3:$H$17,5,0),"")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62" s="100" t="str">
        <f>_xlfn.IFNA(VLOOKUP(AD62,Tipologías!$B$3:$H$17,6,0),"")</f>
        <v>LEY 1712 DE 2014</v>
      </c>
      <c r="BA62" s="94" t="s">
        <v>238</v>
      </c>
      <c r="BB62" s="105">
        <v>44719</v>
      </c>
      <c r="BC62" s="96" t="s">
        <v>236</v>
      </c>
      <c r="BD62" s="97" t="s">
        <v>538</v>
      </c>
      <c r="BE62" s="97" t="s">
        <v>539</v>
      </c>
      <c r="BF62" s="74"/>
      <c r="BG62" s="74"/>
      <c r="BH62" s="74"/>
      <c r="BI62" s="74"/>
      <c r="BJ62" s="74"/>
      <c r="BK62" s="74"/>
      <c r="BL62" s="74"/>
      <c r="BM62" s="74"/>
      <c r="BN62" s="74"/>
      <c r="BO62" s="74"/>
      <c r="BP62" s="74"/>
      <c r="BQ62" s="74"/>
      <c r="BR62" s="74"/>
      <c r="BS62" s="74"/>
      <c r="BT62" s="74"/>
      <c r="BU62" s="74"/>
      <c r="BV62" s="74"/>
      <c r="BW62" s="74"/>
      <c r="BX62" s="74"/>
    </row>
    <row r="63" spans="1:76" s="73" customFormat="1" ht="100.55" customHeight="1" x14ac:dyDescent="0.25">
      <c r="A63" s="144">
        <v>54</v>
      </c>
      <c r="B63" s="102" t="s">
        <v>76</v>
      </c>
      <c r="C63" s="102" t="s">
        <v>201</v>
      </c>
      <c r="D63" s="103" t="s">
        <v>264</v>
      </c>
      <c r="E63" s="103" t="s">
        <v>535</v>
      </c>
      <c r="F63" s="152" t="s">
        <v>536</v>
      </c>
      <c r="G63" s="95" t="s">
        <v>181</v>
      </c>
      <c r="H63" s="95" t="s">
        <v>264</v>
      </c>
      <c r="I63" s="104" t="s">
        <v>527</v>
      </c>
      <c r="J63" s="102" t="s">
        <v>374</v>
      </c>
      <c r="K63" s="103" t="s">
        <v>375</v>
      </c>
      <c r="L63" s="103" t="s">
        <v>401</v>
      </c>
      <c r="M63" s="103" t="s">
        <v>236</v>
      </c>
      <c r="N63" s="104" t="s">
        <v>537</v>
      </c>
      <c r="O63" s="104" t="s">
        <v>184</v>
      </c>
      <c r="P63" s="103" t="s">
        <v>529</v>
      </c>
      <c r="Q63" s="96" t="s">
        <v>304</v>
      </c>
      <c r="R63" s="96" t="s">
        <v>236</v>
      </c>
      <c r="S63" s="104" t="s">
        <v>236</v>
      </c>
      <c r="T63" s="104" t="s">
        <v>236</v>
      </c>
      <c r="U63" s="97" t="s">
        <v>307</v>
      </c>
      <c r="V63" s="97" t="s">
        <v>307</v>
      </c>
      <c r="W63" s="97" t="s">
        <v>308</v>
      </c>
      <c r="X63" s="97" t="s">
        <v>308</v>
      </c>
      <c r="Y63" s="97" t="s">
        <v>308</v>
      </c>
      <c r="Z63" s="97" t="s">
        <v>308</v>
      </c>
      <c r="AA63" s="97" t="s">
        <v>236</v>
      </c>
      <c r="AB63" s="97" t="s">
        <v>236</v>
      </c>
      <c r="AC63" s="104" t="s">
        <v>236</v>
      </c>
      <c r="AD63" s="97" t="s">
        <v>268</v>
      </c>
      <c r="AE63" s="97" t="s">
        <v>172</v>
      </c>
      <c r="AF63" s="99" t="str">
        <f t="shared" si="16"/>
        <v>ALTO</v>
      </c>
      <c r="AG63" s="97" t="s">
        <v>141</v>
      </c>
      <c r="AH63" s="99" t="str">
        <f t="shared" si="2"/>
        <v>BAJO</v>
      </c>
      <c r="AI63" s="97" t="s">
        <v>151</v>
      </c>
      <c r="AJ63" s="97" t="s">
        <v>158</v>
      </c>
      <c r="AK63" s="99" t="str">
        <f t="shared" si="3"/>
        <v>MEDIO</v>
      </c>
      <c r="AL63" s="100" t="str">
        <f>VLOOKUP($AD63,Tipologías!$B$3:$H$17,2,FALSE)</f>
        <v>ALTO</v>
      </c>
      <c r="AM63" s="100">
        <f t="shared" si="17"/>
        <v>3</v>
      </c>
      <c r="AN63" s="100" t="str">
        <f>VLOOKUP($AE63,Tipologías!$A$21:$C$24,3,FALSE)</f>
        <v>MEDIO</v>
      </c>
      <c r="AO63" s="100">
        <f t="shared" si="18"/>
        <v>2</v>
      </c>
      <c r="AP63" s="100">
        <f>VLOOKUP($AI63,Tipologías!$A$38:$B$42,2,FALSE)</f>
        <v>0.5</v>
      </c>
      <c r="AQ63" s="100">
        <f>VLOOKUP($AJ63,Tipologías!$A$46:$B$53,2,FALSE)</f>
        <v>2.25</v>
      </c>
      <c r="AR63" s="100" t="str">
        <f t="shared" si="4"/>
        <v>ALTO</v>
      </c>
      <c r="AS63" s="100" t="str">
        <f>VLOOKUP($AG63,Tipologías!$A$29:$C$33,3,FALSE)</f>
        <v>BAJO</v>
      </c>
      <c r="AT63" s="100" t="str">
        <f t="shared" si="15"/>
        <v>MEDIO</v>
      </c>
      <c r="AU63" s="100" t="str">
        <f t="shared" si="5"/>
        <v>MEDIO</v>
      </c>
      <c r="AV63" s="100" t="str">
        <f>_xlfn.IFNA(VLOOKUP(AD63,Tipologías!$B$3:$H$17,4,0),"")</f>
        <v>INFORMACIÓN PÚBLICA CLASIFICADA</v>
      </c>
      <c r="AW63" s="100" t="str">
        <f t="shared" si="6"/>
        <v>IPC</v>
      </c>
      <c r="AX63" s="100" t="str">
        <f>_xlfn.IFNA(VLOOKUP(AD63,Tipologías!$B$3:$H$17,3,0),"")</f>
        <v>LEY 1712, ARTÍCULO 18 LITERAL C "LOS SECRETOS COMERCIALES, INDUSTRIALES Y PROFESIONALES, ASÍ COMO LOS ESTIPULADOS EN EL PARÁGRAFO DEL ARTÍCULO 77 DE LA LEY 1474 DE 2011."</v>
      </c>
      <c r="AY63" s="100" t="str">
        <f>_xlfn.IFNA(VLOOKUP(AD63,Tipologías!$B$3:$H$17,5,0),"")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63" s="100" t="str">
        <f>_xlfn.IFNA(VLOOKUP(AD63,Tipologías!$B$3:$H$17,6,0),"")</f>
        <v>LEY 1712 DE 2014</v>
      </c>
      <c r="BA63" s="94" t="s">
        <v>238</v>
      </c>
      <c r="BB63" s="105">
        <v>44719</v>
      </c>
      <c r="BC63" s="96" t="s">
        <v>280</v>
      </c>
      <c r="BD63" s="97" t="s">
        <v>538</v>
      </c>
      <c r="BE63" s="97" t="s">
        <v>539</v>
      </c>
      <c r="BF63" s="74"/>
      <c r="BG63" s="74"/>
      <c r="BH63" s="74"/>
      <c r="BI63" s="74"/>
      <c r="BJ63" s="74"/>
      <c r="BK63" s="74"/>
      <c r="BL63" s="74"/>
      <c r="BM63" s="74"/>
      <c r="BN63" s="74"/>
      <c r="BO63" s="74"/>
      <c r="BP63" s="74"/>
      <c r="BQ63" s="74"/>
      <c r="BR63" s="74"/>
      <c r="BS63" s="74"/>
      <c r="BT63" s="74"/>
      <c r="BU63" s="74"/>
      <c r="BV63" s="74"/>
      <c r="BW63" s="74"/>
      <c r="BX63" s="74"/>
    </row>
    <row r="64" spans="1:76" s="72" customFormat="1" ht="100.55" customHeight="1" x14ac:dyDescent="0.25">
      <c r="A64" s="144">
        <v>55</v>
      </c>
      <c r="B64" s="102" t="s">
        <v>76</v>
      </c>
      <c r="C64" s="102" t="s">
        <v>201</v>
      </c>
      <c r="D64" s="103" t="s">
        <v>264</v>
      </c>
      <c r="E64" s="103" t="s">
        <v>540</v>
      </c>
      <c r="F64" s="152" t="s">
        <v>541</v>
      </c>
      <c r="G64" s="95" t="s">
        <v>246</v>
      </c>
      <c r="H64" s="95" t="s">
        <v>542</v>
      </c>
      <c r="I64" s="104" t="s">
        <v>543</v>
      </c>
      <c r="J64" s="102" t="s">
        <v>380</v>
      </c>
      <c r="K64" s="103" t="s">
        <v>375</v>
      </c>
      <c r="L64" s="103" t="s">
        <v>401</v>
      </c>
      <c r="M64" s="103" t="s">
        <v>544</v>
      </c>
      <c r="N64" s="104" t="s">
        <v>545</v>
      </c>
      <c r="O64" s="104" t="s">
        <v>184</v>
      </c>
      <c r="P64" s="103" t="s">
        <v>546</v>
      </c>
      <c r="Q64" s="96" t="s">
        <v>304</v>
      </c>
      <c r="R64" s="96" t="s">
        <v>304</v>
      </c>
      <c r="S64" s="104" t="s">
        <v>236</v>
      </c>
      <c r="T64" s="104" t="s">
        <v>236</v>
      </c>
      <c r="U64" s="97" t="s">
        <v>307</v>
      </c>
      <c r="V64" s="97" t="s">
        <v>307</v>
      </c>
      <c r="W64" s="97" t="s">
        <v>307</v>
      </c>
      <c r="X64" s="97" t="s">
        <v>307</v>
      </c>
      <c r="Y64" s="97" t="s">
        <v>307</v>
      </c>
      <c r="Z64" s="97" t="s">
        <v>308</v>
      </c>
      <c r="AA64" s="97" t="s">
        <v>236</v>
      </c>
      <c r="AB64" s="97" t="s">
        <v>236</v>
      </c>
      <c r="AC64" s="104" t="s">
        <v>236</v>
      </c>
      <c r="AD64" s="97" t="s">
        <v>268</v>
      </c>
      <c r="AE64" s="97" t="s">
        <v>172</v>
      </c>
      <c r="AF64" s="99" t="str">
        <f t="shared" si="16"/>
        <v>ALTO</v>
      </c>
      <c r="AG64" s="97" t="s">
        <v>144</v>
      </c>
      <c r="AH64" s="99" t="str">
        <f t="shared" si="2"/>
        <v>ALTO</v>
      </c>
      <c r="AI64" s="97" t="s">
        <v>151</v>
      </c>
      <c r="AJ64" s="97" t="s">
        <v>161</v>
      </c>
      <c r="AK64" s="99" t="str">
        <f t="shared" si="3"/>
        <v>BAJO</v>
      </c>
      <c r="AL64" s="100" t="str">
        <f>VLOOKUP($AD64,Tipologías!$B$3:$H$17,2,FALSE)</f>
        <v>ALTO</v>
      </c>
      <c r="AM64" s="100">
        <f t="shared" si="17"/>
        <v>3</v>
      </c>
      <c r="AN64" s="100" t="str">
        <f>VLOOKUP($AE64,Tipologías!$A$21:$C$24,3,FALSE)</f>
        <v>MEDIO</v>
      </c>
      <c r="AO64" s="100">
        <f t="shared" si="18"/>
        <v>2</v>
      </c>
      <c r="AP64" s="100">
        <f>VLOOKUP($AI64,Tipologías!$A$38:$B$42,2,FALSE)</f>
        <v>0.5</v>
      </c>
      <c r="AQ64" s="100">
        <f>VLOOKUP($AJ64,Tipologías!$A$46:$B$53,2,FALSE)</f>
        <v>1.25</v>
      </c>
      <c r="AR64" s="100" t="str">
        <f t="shared" si="4"/>
        <v>ALTO</v>
      </c>
      <c r="AS64" s="100" t="str">
        <f>VLOOKUP($AG64,Tipologías!$A$29:$C$33,3,FALSE)</f>
        <v>ALTO</v>
      </c>
      <c r="AT64" s="100" t="str">
        <f t="shared" si="15"/>
        <v>BAJO</v>
      </c>
      <c r="AU64" s="100" t="str">
        <f t="shared" si="5"/>
        <v>ALTO</v>
      </c>
      <c r="AV64" s="100" t="str">
        <f>_xlfn.IFNA(VLOOKUP(AD64,Tipologías!$B$3:$H$17,4,0),"")</f>
        <v>INFORMACIÓN PÚBLICA CLASIFICADA</v>
      </c>
      <c r="AW64" s="100" t="str">
        <f t="shared" si="6"/>
        <v>IPC</v>
      </c>
      <c r="AX64" s="100" t="str">
        <f>_xlfn.IFNA(VLOOKUP(AD64,Tipologías!$B$3:$H$17,3,0),"")</f>
        <v>LEY 1712, ARTÍCULO 18 LITERAL C "LOS SECRETOS COMERCIALES, INDUSTRIALES Y PROFESIONALES, ASÍ COMO LOS ESTIPULADOS EN EL PARÁGRAFO DEL ARTÍCULO 77 DE LA LEY 1474 DE 2011."</v>
      </c>
      <c r="AY64" s="100" t="str">
        <f>_xlfn.IFNA(VLOOKUP(AD64,Tipologías!$B$3:$H$17,5,0),"")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64" s="100" t="str">
        <f>_xlfn.IFNA(VLOOKUP(AD64,Tipologías!$B$3:$H$17,6,0),"")</f>
        <v>LEY 1712 DE 2014</v>
      </c>
      <c r="BA64" s="94" t="s">
        <v>238</v>
      </c>
      <c r="BB64" s="105">
        <v>44719</v>
      </c>
      <c r="BC64" s="96" t="s">
        <v>242</v>
      </c>
      <c r="BD64" s="97" t="s">
        <v>538</v>
      </c>
      <c r="BE64" s="97" t="s">
        <v>539</v>
      </c>
      <c r="BF64" s="74"/>
      <c r="BG64" s="74"/>
      <c r="BH64" s="74"/>
      <c r="BI64" s="74"/>
      <c r="BJ64" s="74"/>
      <c r="BK64" s="74"/>
      <c r="BL64" s="74"/>
      <c r="BM64" s="74"/>
      <c r="BN64" s="74"/>
      <c r="BO64" s="74"/>
      <c r="BP64" s="74"/>
      <c r="BQ64" s="74"/>
      <c r="BR64" s="74"/>
      <c r="BS64" s="74"/>
      <c r="BT64" s="74"/>
      <c r="BU64" s="74"/>
      <c r="BV64" s="74"/>
      <c r="BW64" s="74"/>
      <c r="BX64" s="74"/>
    </row>
    <row r="65" spans="1:76" s="72" customFormat="1" ht="100.55" customHeight="1" x14ac:dyDescent="0.25">
      <c r="A65" s="144">
        <v>56</v>
      </c>
      <c r="B65" s="102" t="s">
        <v>76</v>
      </c>
      <c r="C65" s="102" t="s">
        <v>201</v>
      </c>
      <c r="D65" s="103" t="s">
        <v>264</v>
      </c>
      <c r="E65" s="103" t="s">
        <v>547</v>
      </c>
      <c r="F65" s="152" t="s">
        <v>548</v>
      </c>
      <c r="G65" s="95" t="s">
        <v>246</v>
      </c>
      <c r="H65" s="95" t="s">
        <v>264</v>
      </c>
      <c r="I65" s="104" t="s">
        <v>520</v>
      </c>
      <c r="J65" s="102" t="s">
        <v>374</v>
      </c>
      <c r="K65" s="103" t="s">
        <v>375</v>
      </c>
      <c r="L65" s="103" t="s">
        <v>401</v>
      </c>
      <c r="M65" s="103" t="s">
        <v>236</v>
      </c>
      <c r="N65" s="104" t="s">
        <v>522</v>
      </c>
      <c r="O65" s="104" t="s">
        <v>184</v>
      </c>
      <c r="P65" s="103" t="s">
        <v>549</v>
      </c>
      <c r="Q65" s="96" t="s">
        <v>304</v>
      </c>
      <c r="R65" s="96" t="s">
        <v>236</v>
      </c>
      <c r="S65" s="104" t="s">
        <v>236</v>
      </c>
      <c r="T65" s="104" t="s">
        <v>236</v>
      </c>
      <c r="U65" s="97" t="s">
        <v>307</v>
      </c>
      <c r="V65" s="97" t="s">
        <v>307</v>
      </c>
      <c r="W65" s="97" t="s">
        <v>307</v>
      </c>
      <c r="X65" s="97" t="s">
        <v>307</v>
      </c>
      <c r="Y65" s="97" t="s">
        <v>307</v>
      </c>
      <c r="Z65" s="97" t="s">
        <v>308</v>
      </c>
      <c r="AA65" s="97" t="s">
        <v>236</v>
      </c>
      <c r="AB65" s="97" t="s">
        <v>236</v>
      </c>
      <c r="AC65" s="104" t="s">
        <v>236</v>
      </c>
      <c r="AD65" s="97" t="s">
        <v>268</v>
      </c>
      <c r="AE65" s="97" t="s">
        <v>172</v>
      </c>
      <c r="AF65" s="99" t="str">
        <f t="shared" si="16"/>
        <v>ALTO</v>
      </c>
      <c r="AG65" s="97" t="s">
        <v>142</v>
      </c>
      <c r="AH65" s="99" t="str">
        <f t="shared" si="2"/>
        <v>MEDIO</v>
      </c>
      <c r="AI65" s="97" t="s">
        <v>151</v>
      </c>
      <c r="AJ65" s="97" t="s">
        <v>161</v>
      </c>
      <c r="AK65" s="99" t="str">
        <f t="shared" si="3"/>
        <v>BAJO</v>
      </c>
      <c r="AL65" s="100" t="str">
        <f>VLOOKUP($AD65,Tipologías!$B$3:$H$17,2,FALSE)</f>
        <v>ALTO</v>
      </c>
      <c r="AM65" s="100">
        <f t="shared" si="17"/>
        <v>3</v>
      </c>
      <c r="AN65" s="100" t="str">
        <f>VLOOKUP($AE65,Tipologías!$A$21:$C$24,3,FALSE)</f>
        <v>MEDIO</v>
      </c>
      <c r="AO65" s="100">
        <f t="shared" si="18"/>
        <v>2</v>
      </c>
      <c r="AP65" s="100">
        <f>VLOOKUP($AI65,Tipologías!$A$38:$B$42,2,FALSE)</f>
        <v>0.5</v>
      </c>
      <c r="AQ65" s="100">
        <f>VLOOKUP($AJ65,Tipologías!$A$46:$B$53,2,FALSE)</f>
        <v>1.25</v>
      </c>
      <c r="AR65" s="100" t="str">
        <f t="shared" si="4"/>
        <v>ALTO</v>
      </c>
      <c r="AS65" s="100" t="str">
        <f>VLOOKUP($AG65,Tipologías!$A$29:$C$33,3,FALSE)</f>
        <v>MEDIO</v>
      </c>
      <c r="AT65" s="100" t="str">
        <f t="shared" si="15"/>
        <v>BAJO</v>
      </c>
      <c r="AU65" s="100" t="str">
        <f t="shared" si="5"/>
        <v>MEDIO</v>
      </c>
      <c r="AV65" s="100" t="str">
        <f>_xlfn.IFNA(VLOOKUP(AD65,Tipologías!$B$3:$H$17,4,0),"")</f>
        <v>INFORMACIÓN PÚBLICA CLASIFICADA</v>
      </c>
      <c r="AW65" s="100" t="str">
        <f t="shared" si="6"/>
        <v>IPC</v>
      </c>
      <c r="AX65" s="100" t="str">
        <f>_xlfn.IFNA(VLOOKUP(AD65,Tipologías!$B$3:$H$17,3,0),"")</f>
        <v>LEY 1712, ARTÍCULO 18 LITERAL C "LOS SECRETOS COMERCIALES, INDUSTRIALES Y PROFESIONALES, ASÍ COMO LOS ESTIPULADOS EN EL PARÁGRAFO DEL ARTÍCULO 77 DE LA LEY 1474 DE 2011."</v>
      </c>
      <c r="AY65" s="100" t="str">
        <f>_xlfn.IFNA(VLOOKUP(AD65,Tipologías!$B$3:$H$17,5,0),"")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65" s="100" t="str">
        <f>_xlfn.IFNA(VLOOKUP(AD65,Tipologías!$B$3:$H$17,6,0),"")</f>
        <v>LEY 1712 DE 2014</v>
      </c>
      <c r="BA65" s="94" t="s">
        <v>238</v>
      </c>
      <c r="BB65" s="105">
        <v>44719</v>
      </c>
      <c r="BC65" s="96" t="s">
        <v>242</v>
      </c>
      <c r="BD65" s="97" t="s">
        <v>538</v>
      </c>
      <c r="BE65" s="97" t="s">
        <v>539</v>
      </c>
      <c r="BF65" s="74"/>
      <c r="BG65" s="74"/>
      <c r="BH65" s="74"/>
      <c r="BI65" s="74"/>
      <c r="BJ65" s="74"/>
      <c r="BK65" s="74"/>
      <c r="BL65" s="74"/>
      <c r="BM65" s="74"/>
      <c r="BN65" s="74"/>
      <c r="BO65" s="74"/>
      <c r="BP65" s="74"/>
      <c r="BQ65" s="74"/>
      <c r="BR65" s="74"/>
      <c r="BS65" s="74"/>
      <c r="BT65" s="74"/>
      <c r="BU65" s="74"/>
      <c r="BV65" s="74"/>
      <c r="BW65" s="74"/>
      <c r="BX65" s="74"/>
    </row>
    <row r="66" spans="1:76" ht="100.55" customHeight="1" x14ac:dyDescent="0.25">
      <c r="A66" s="144">
        <v>57</v>
      </c>
      <c r="B66" s="102" t="s">
        <v>76</v>
      </c>
      <c r="C66" s="102" t="s">
        <v>201</v>
      </c>
      <c r="D66" s="103" t="s">
        <v>264</v>
      </c>
      <c r="E66" s="103" t="s">
        <v>550</v>
      </c>
      <c r="F66" s="152" t="s">
        <v>551</v>
      </c>
      <c r="G66" s="95" t="s">
        <v>180</v>
      </c>
      <c r="H66" s="95" t="s">
        <v>264</v>
      </c>
      <c r="I66" s="104" t="s">
        <v>532</v>
      </c>
      <c r="J66" s="102" t="s">
        <v>374</v>
      </c>
      <c r="K66" s="103" t="s">
        <v>375</v>
      </c>
      <c r="L66" s="103" t="s">
        <v>401</v>
      </c>
      <c r="M66" s="103" t="s">
        <v>236</v>
      </c>
      <c r="N66" s="104" t="s">
        <v>522</v>
      </c>
      <c r="O66" s="104" t="s">
        <v>184</v>
      </c>
      <c r="P66" s="103" t="s">
        <v>549</v>
      </c>
      <c r="Q66" s="96" t="s">
        <v>304</v>
      </c>
      <c r="R66" s="96" t="s">
        <v>236</v>
      </c>
      <c r="S66" s="104" t="s">
        <v>236</v>
      </c>
      <c r="T66" s="104" t="s">
        <v>236</v>
      </c>
      <c r="U66" s="97" t="s">
        <v>308</v>
      </c>
      <c r="V66" s="97" t="s">
        <v>236</v>
      </c>
      <c r="W66" s="97" t="s">
        <v>236</v>
      </c>
      <c r="X66" s="97" t="s">
        <v>236</v>
      </c>
      <c r="Y66" s="97" t="s">
        <v>236</v>
      </c>
      <c r="Z66" s="97" t="s">
        <v>236</v>
      </c>
      <c r="AA66" s="97" t="s">
        <v>236</v>
      </c>
      <c r="AB66" s="97" t="s">
        <v>236</v>
      </c>
      <c r="AC66" s="104" t="s">
        <v>236</v>
      </c>
      <c r="AD66" s="97" t="s">
        <v>268</v>
      </c>
      <c r="AE66" s="97" t="s">
        <v>172</v>
      </c>
      <c r="AF66" s="99" t="str">
        <f t="shared" si="16"/>
        <v>ALTO</v>
      </c>
      <c r="AG66" s="97" t="s">
        <v>144</v>
      </c>
      <c r="AH66" s="99" t="str">
        <f>_xlfn.IFNA((AS66),"")</f>
        <v>ALTO</v>
      </c>
      <c r="AI66" s="97" t="s">
        <v>151</v>
      </c>
      <c r="AJ66" s="97" t="s">
        <v>158</v>
      </c>
      <c r="AK66" s="99" t="str">
        <f>_xlfn.IFNA((AT66),"")</f>
        <v>MEDIO</v>
      </c>
      <c r="AL66" s="100" t="str">
        <f>VLOOKUP($AD66,Tipologías!$B$3:$H$17,2,FALSE)</f>
        <v>ALTO</v>
      </c>
      <c r="AM66" s="100">
        <f t="shared" si="17"/>
        <v>3</v>
      </c>
      <c r="AN66" s="100" t="str">
        <f>VLOOKUP($AE66,Tipologías!$A$21:$C$24,3,FALSE)</f>
        <v>MEDIO</v>
      </c>
      <c r="AO66" s="100">
        <f t="shared" si="18"/>
        <v>2</v>
      </c>
      <c r="AP66" s="100">
        <f>VLOOKUP($AI66,Tipologías!$A$38:$B$42,2,FALSE)</f>
        <v>0.5</v>
      </c>
      <c r="AQ66" s="100">
        <f>VLOOKUP($AJ66,Tipologías!$A$46:$B$53,2,FALSE)</f>
        <v>2.25</v>
      </c>
      <c r="AR66" s="100" t="str">
        <f>IF(MAX(AM66,AO66)=3,"ALTO",IF(MAX(AM66,AO66)=2,"MEDIO",IF(MAX(AM66,AO66)=1,"BAJO","  ")))</f>
        <v>ALTO</v>
      </c>
      <c r="AS66" s="100" t="str">
        <f>VLOOKUP($AG66,Tipologías!$A$29:$C$33,3,FALSE)</f>
        <v>ALTO</v>
      </c>
      <c r="AT66" s="100" t="str">
        <f t="shared" si="15"/>
        <v>MEDIO</v>
      </c>
      <c r="AU66" s="100" t="str">
        <f>_xlfn.IFNA(IF(AND(AR66="BAJO",AS66="BAJO",AT66="BAJO"),"BAJO",IF(AND(AR66="ALTO",AS66="ALTO",AT66="ALTO"),"ALTO",IF(COUNTIF(AR66:AT66,"ALTO")=2,"ALTO","MEDIO")))," ")</f>
        <v>ALTO</v>
      </c>
      <c r="AV66" s="100" t="str">
        <f>_xlfn.IFNA(VLOOKUP(AD66,Tipologías!$B$3:$H$17,4,0),"")</f>
        <v>INFORMACIÓN PÚBLICA CLASIFICADA</v>
      </c>
      <c r="AW66" s="100" t="str">
        <f>IF(AV66="INFORMACIÓN PÚBLICA","IPB",IF(AV66="INFORMACIÓN PÚBLICA CLASIFICADA","IPC",IF(AV66="INFORMACIÓN PÚBLICA RESERVADA","IPR",IF(AV66="",""))))</f>
        <v>IPC</v>
      </c>
      <c r="AX66" s="100" t="str">
        <f>_xlfn.IFNA(VLOOKUP(AD66,Tipologías!$B$3:$H$17,3,0),"")</f>
        <v>LEY 1712, ARTÍCULO 18 LITERAL C "LOS SECRETOS COMERCIALES, INDUSTRIALES Y PROFESIONALES, ASÍ COMO LOS ESTIPULADOS EN EL PARÁGRAFO DEL ARTÍCULO 77 DE LA LEY 1474 DE 2011."</v>
      </c>
      <c r="AY66" s="100" t="str">
        <f>_xlfn.IFNA(VLOOKUP(AD66,Tipologías!$B$3:$H$17,5,0),"")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66" s="100" t="str">
        <f>_xlfn.IFNA(VLOOKUP(AD66,Tipologías!$B$3:$H$17,6,0),"")</f>
        <v>LEY 1712 DE 2014</v>
      </c>
      <c r="BA66" s="94" t="s">
        <v>238</v>
      </c>
      <c r="BB66" s="105">
        <v>44719</v>
      </c>
      <c r="BC66" s="96" t="s">
        <v>242</v>
      </c>
      <c r="BD66" s="97" t="s">
        <v>538</v>
      </c>
      <c r="BE66" s="97" t="s">
        <v>539</v>
      </c>
      <c r="BF66" s="248"/>
      <c r="BG66" s="248"/>
      <c r="BH66" s="78"/>
      <c r="BI66" s="78"/>
      <c r="BJ66" s="211"/>
      <c r="BK66" s="211"/>
      <c r="BL66" s="48"/>
    </row>
    <row r="67" spans="1:76" ht="100.55" customHeight="1" x14ac:dyDescent="0.25">
      <c r="A67" s="144">
        <v>58</v>
      </c>
      <c r="B67" s="102" t="s">
        <v>76</v>
      </c>
      <c r="C67" s="102" t="s">
        <v>201</v>
      </c>
      <c r="D67" s="103" t="s">
        <v>264</v>
      </c>
      <c r="E67" s="103" t="s">
        <v>550</v>
      </c>
      <c r="F67" s="152" t="s">
        <v>552</v>
      </c>
      <c r="G67" s="95" t="s">
        <v>240</v>
      </c>
      <c r="H67" s="95" t="s">
        <v>264</v>
      </c>
      <c r="I67" s="104" t="s">
        <v>532</v>
      </c>
      <c r="J67" s="102" t="s">
        <v>374</v>
      </c>
      <c r="K67" s="103" t="s">
        <v>375</v>
      </c>
      <c r="L67" s="103" t="s">
        <v>401</v>
      </c>
      <c r="M67" s="103" t="s">
        <v>236</v>
      </c>
      <c r="N67" s="104" t="s">
        <v>522</v>
      </c>
      <c r="O67" s="104" t="s">
        <v>183</v>
      </c>
      <c r="P67" s="103" t="s">
        <v>549</v>
      </c>
      <c r="Q67" s="96" t="s">
        <v>304</v>
      </c>
      <c r="R67" s="96" t="s">
        <v>236</v>
      </c>
      <c r="S67" s="104" t="s">
        <v>236</v>
      </c>
      <c r="T67" s="104" t="s">
        <v>236</v>
      </c>
      <c r="U67" s="97" t="s">
        <v>308</v>
      </c>
      <c r="V67" s="97" t="s">
        <v>236</v>
      </c>
      <c r="W67" s="97" t="s">
        <v>236</v>
      </c>
      <c r="X67" s="97" t="s">
        <v>236</v>
      </c>
      <c r="Y67" s="97" t="s">
        <v>236</v>
      </c>
      <c r="Z67" s="97" t="s">
        <v>236</v>
      </c>
      <c r="AA67" s="97" t="s">
        <v>236</v>
      </c>
      <c r="AB67" s="97" t="s">
        <v>236</v>
      </c>
      <c r="AC67" s="104" t="s">
        <v>236</v>
      </c>
      <c r="AD67" s="97" t="s">
        <v>268</v>
      </c>
      <c r="AE67" s="97" t="s">
        <v>174</v>
      </c>
      <c r="AF67" s="99" t="str">
        <f t="shared" si="16"/>
        <v>ALTO</v>
      </c>
      <c r="AG67" s="97" t="s">
        <v>144</v>
      </c>
      <c r="AH67" s="99" t="str">
        <f>_xlfn.IFNA((AS67),"")</f>
        <v>ALTO</v>
      </c>
      <c r="AI67" s="97" t="s">
        <v>151</v>
      </c>
      <c r="AJ67" s="97" t="s">
        <v>157</v>
      </c>
      <c r="AK67" s="99" t="str">
        <f>_xlfn.IFNA((AT67),"")</f>
        <v>ALTO</v>
      </c>
      <c r="AL67" s="100" t="str">
        <f>VLOOKUP($AD67,Tipologías!$B$3:$H$17,2,FALSE)</f>
        <v>ALTO</v>
      </c>
      <c r="AM67" s="100">
        <f t="shared" si="17"/>
        <v>3</v>
      </c>
      <c r="AN67" s="100" t="str">
        <f>VLOOKUP($AE67,Tipologías!$A$21:$C$24,3,FALSE)</f>
        <v>ALTO</v>
      </c>
      <c r="AO67" s="100">
        <f t="shared" si="18"/>
        <v>3</v>
      </c>
      <c r="AP67" s="100">
        <f>VLOOKUP($AI67,Tipologías!$A$38:$B$42,2,FALSE)</f>
        <v>0.5</v>
      </c>
      <c r="AQ67" s="100">
        <f>VLOOKUP($AJ67,Tipologías!$A$46:$B$53,2,FALSE)</f>
        <v>2.5</v>
      </c>
      <c r="AR67" s="100" t="str">
        <f>IF(MAX(AM67,AO67)=3,"ALTO",IF(MAX(AM67,AO67)=2,"MEDIO",IF(MAX(AM67,AO67)=1,"BAJO","  ")))</f>
        <v>ALTO</v>
      </c>
      <c r="AS67" s="100" t="str">
        <f>VLOOKUP($AG67,Tipologías!$A$29:$C$33,3,FALSE)</f>
        <v>ALTO</v>
      </c>
      <c r="AT67" s="100" t="str">
        <f t="shared" si="15"/>
        <v>ALTO</v>
      </c>
      <c r="AU67" s="100" t="str">
        <f>_xlfn.IFNA(IF(AND(AR67="BAJO",AS67="BAJO",AT67="BAJO"),"BAJO",IF(AND(AR67="ALTO",AS67="ALTO",AT67="ALTO"),"ALTO",IF(COUNTIF(AR67:AT67,"ALTO")=2,"ALTO","MEDIO")))," ")</f>
        <v>ALTO</v>
      </c>
      <c r="AV67" s="100" t="str">
        <f>_xlfn.IFNA(VLOOKUP(AD67,Tipologías!$B$3:$H$17,4,0),"")</f>
        <v>INFORMACIÓN PÚBLICA CLASIFICADA</v>
      </c>
      <c r="AW67" s="100" t="str">
        <f>IF(AV67="INFORMACIÓN PÚBLICA","IPB",IF(AV67="INFORMACIÓN PÚBLICA CLASIFICADA","IPC",IF(AV67="INFORMACIÓN PÚBLICA RESERVADA","IPR",IF(AV67="",""))))</f>
        <v>IPC</v>
      </c>
      <c r="AX67" s="100" t="str">
        <f>_xlfn.IFNA(VLOOKUP(AD67,Tipologías!$B$3:$H$17,3,0),"")</f>
        <v>LEY 1712, ARTÍCULO 18 LITERAL C "LOS SECRETOS COMERCIALES, INDUSTRIALES Y PROFESIONALES, ASÍ COMO LOS ESTIPULADOS EN EL PARÁGRAFO DEL ARTÍCULO 77 DE LA LEY 1474 DE 2011."</v>
      </c>
      <c r="AY67" s="100" t="str">
        <f>_xlfn.IFNA(VLOOKUP(AD67,Tipologías!$B$3:$H$17,5,0),"")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67" s="100" t="str">
        <f>_xlfn.IFNA(VLOOKUP(AD67,Tipologías!$B$3:$H$17,6,0),"")</f>
        <v>LEY 1712 DE 2014</v>
      </c>
      <c r="BA67" s="94" t="s">
        <v>238</v>
      </c>
      <c r="BB67" s="105">
        <v>44719</v>
      </c>
      <c r="BC67" s="96" t="s">
        <v>242</v>
      </c>
      <c r="BD67" s="97" t="s">
        <v>538</v>
      </c>
      <c r="BE67" s="97" t="s">
        <v>539</v>
      </c>
      <c r="BF67" s="211"/>
      <c r="BG67" s="211"/>
      <c r="BH67" s="48"/>
      <c r="BI67" s="48"/>
      <c r="BJ67" s="211"/>
      <c r="BK67" s="211"/>
      <c r="BL67" s="48"/>
    </row>
    <row r="68" spans="1:76" ht="100.55" customHeight="1" x14ac:dyDescent="0.25">
      <c r="A68" s="144">
        <v>59</v>
      </c>
      <c r="B68" s="102" t="s">
        <v>76</v>
      </c>
      <c r="C68" s="102" t="s">
        <v>201</v>
      </c>
      <c r="D68" s="103" t="s">
        <v>264</v>
      </c>
      <c r="E68" s="103" t="s">
        <v>553</v>
      </c>
      <c r="F68" s="152" t="s">
        <v>554</v>
      </c>
      <c r="G68" s="95" t="s">
        <v>213</v>
      </c>
      <c r="H68" s="95" t="s">
        <v>264</v>
      </c>
      <c r="I68" s="104" t="s">
        <v>532</v>
      </c>
      <c r="J68" s="102"/>
      <c r="K68" s="103" t="s">
        <v>375</v>
      </c>
      <c r="L68" s="103"/>
      <c r="M68" s="103" t="s">
        <v>236</v>
      </c>
      <c r="N68" s="104" t="s">
        <v>236</v>
      </c>
      <c r="O68" s="104" t="s">
        <v>191</v>
      </c>
      <c r="P68" s="103" t="s">
        <v>236</v>
      </c>
      <c r="Q68" s="96" t="s">
        <v>304</v>
      </c>
      <c r="R68" s="96" t="s">
        <v>236</v>
      </c>
      <c r="S68" s="104" t="s">
        <v>236</v>
      </c>
      <c r="T68" s="104" t="s">
        <v>236</v>
      </c>
      <c r="U68" s="97" t="s">
        <v>236</v>
      </c>
      <c r="V68" s="97" t="s">
        <v>236</v>
      </c>
      <c r="W68" s="97" t="s">
        <v>236</v>
      </c>
      <c r="X68" s="97" t="s">
        <v>236</v>
      </c>
      <c r="Y68" s="97" t="s">
        <v>236</v>
      </c>
      <c r="Z68" s="97" t="s">
        <v>236</v>
      </c>
      <c r="AA68" s="97" t="s">
        <v>236</v>
      </c>
      <c r="AB68" s="97" t="s">
        <v>236</v>
      </c>
      <c r="AC68" s="104" t="s">
        <v>236</v>
      </c>
      <c r="AD68" s="97" t="s">
        <v>268</v>
      </c>
      <c r="AE68" s="97" t="s">
        <v>174</v>
      </c>
      <c r="AF68" s="99" t="str">
        <f t="shared" si="16"/>
        <v>ALTO</v>
      </c>
      <c r="AG68" s="97" t="s">
        <v>144</v>
      </c>
      <c r="AH68" s="99" t="str">
        <f t="shared" ref="AH68:AH121" si="19">_xlfn.IFNA((AS68),"")</f>
        <v>ALTO</v>
      </c>
      <c r="AI68" s="97" t="s">
        <v>151</v>
      </c>
      <c r="AJ68" s="97" t="s">
        <v>160</v>
      </c>
      <c r="AK68" s="99" t="str">
        <f t="shared" ref="AK68:AK121" si="20">_xlfn.IFNA((AT68),"")</f>
        <v>MEDIO</v>
      </c>
      <c r="AL68" s="100" t="str">
        <f>VLOOKUP($AD68,Tipologías!$B$3:$H$17,2,FALSE)</f>
        <v>ALTO</v>
      </c>
      <c r="AM68" s="100">
        <f t="shared" ref="AM68:AM121" si="21">IF(AD68="",0,IF(AL68="Bajo",1,IF(AL68="Medio",2,3)))</f>
        <v>3</v>
      </c>
      <c r="AN68" s="100" t="str">
        <f>VLOOKUP($AE68,Tipologías!$A$21:$C$24,3,FALSE)</f>
        <v>ALTO</v>
      </c>
      <c r="AO68" s="100">
        <f t="shared" ref="AO68:AO121" si="22">IF(AE68="",0,IF(AN68="Bajo",1,IF(AN68="Medio",2,3)))</f>
        <v>3</v>
      </c>
      <c r="AP68" s="100">
        <f>VLOOKUP($AI68,Tipologías!$A$38:$B$42,2,FALSE)</f>
        <v>0.5</v>
      </c>
      <c r="AQ68" s="100">
        <f>VLOOKUP($AJ68,Tipologías!$A$46:$B$53,2,FALSE)</f>
        <v>1.5</v>
      </c>
      <c r="AR68" s="100" t="str">
        <f t="shared" ref="AR68:AR121" si="23">IF(MAX(AM68,AO68)=3,"ALTO",IF(MAX(AM68,AO68)=2,"MEDIO",IF(MAX(AM68,AO68)=1,"BAJO","  ")))</f>
        <v>ALTO</v>
      </c>
      <c r="AS68" s="100" t="str">
        <f>VLOOKUP($AG68,Tipologías!$A$29:$C$33,3,FALSE)</f>
        <v>ALTO</v>
      </c>
      <c r="AT68" s="100" t="str">
        <f t="shared" si="15"/>
        <v>MEDIO</v>
      </c>
      <c r="AU68" s="100" t="str">
        <f t="shared" ref="AU68:AU121" si="24">_xlfn.IFNA(IF(AND(AR68="BAJO",AS68="BAJO",AT68="BAJO"),"BAJO",IF(AND(AR68="ALTO",AS68="ALTO",AT68="ALTO"),"ALTO",IF(COUNTIF(AR68:AT68,"ALTO")=2,"ALTO","MEDIO")))," ")</f>
        <v>ALTO</v>
      </c>
      <c r="AV68" s="100" t="str">
        <f>_xlfn.IFNA(VLOOKUP(AD68,Tipologías!$B$3:$H$17,4,0),"")</f>
        <v>INFORMACIÓN PÚBLICA CLASIFICADA</v>
      </c>
      <c r="AW68" s="100" t="str">
        <f t="shared" ref="AW68:AW121" si="25">IF(AV68="INFORMACIÓN PÚBLICA","IPB",IF(AV68="INFORMACIÓN PÚBLICA CLASIFICADA","IPC",IF(AV68="INFORMACIÓN PÚBLICA RESERVADA","IPR",IF(AV68="",""))))</f>
        <v>IPC</v>
      </c>
      <c r="AX68" s="100" t="str">
        <f>_xlfn.IFNA(VLOOKUP(AD68,Tipologías!$B$3:$H$17,3,0),"")</f>
        <v>LEY 1712, ARTÍCULO 18 LITERAL C "LOS SECRETOS COMERCIALES, INDUSTRIALES Y PROFESIONALES, ASÍ COMO LOS ESTIPULADOS EN EL PARÁGRAFO DEL ARTÍCULO 77 DE LA LEY 1474 DE 2011."</v>
      </c>
      <c r="AY68" s="100" t="str">
        <f>_xlfn.IFNA(VLOOKUP(AD68,Tipologías!$B$3:$H$17,5,0),"")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68" s="100" t="str">
        <f>_xlfn.IFNA(VLOOKUP(AD68,Tipologías!$B$3:$H$17,6,0),"")</f>
        <v>LEY 1712 DE 2014</v>
      </c>
      <c r="BA68" s="94" t="s">
        <v>238</v>
      </c>
      <c r="BB68" s="105">
        <v>44719</v>
      </c>
      <c r="BC68" s="96" t="s">
        <v>236</v>
      </c>
      <c r="BD68" s="97" t="s">
        <v>538</v>
      </c>
      <c r="BE68" s="97" t="s">
        <v>539</v>
      </c>
      <c r="BF68" s="211"/>
      <c r="BG68" s="211"/>
      <c r="BH68" s="48"/>
      <c r="BI68" s="48"/>
      <c r="BJ68" s="211"/>
      <c r="BK68" s="211"/>
      <c r="BL68" s="48"/>
    </row>
    <row r="69" spans="1:76" ht="100.55" customHeight="1" x14ac:dyDescent="0.25">
      <c r="A69" s="144">
        <v>60</v>
      </c>
      <c r="B69" s="102" t="s">
        <v>76</v>
      </c>
      <c r="C69" s="102" t="s">
        <v>201</v>
      </c>
      <c r="D69" s="103" t="s">
        <v>264</v>
      </c>
      <c r="E69" s="103" t="s">
        <v>555</v>
      </c>
      <c r="F69" s="152" t="s">
        <v>556</v>
      </c>
      <c r="G69" s="95" t="s">
        <v>246</v>
      </c>
      <c r="H69" s="95" t="s">
        <v>264</v>
      </c>
      <c r="I69" s="104" t="s">
        <v>520</v>
      </c>
      <c r="J69" s="102" t="s">
        <v>374</v>
      </c>
      <c r="K69" s="103" t="s">
        <v>375</v>
      </c>
      <c r="L69" s="103" t="s">
        <v>402</v>
      </c>
      <c r="M69" s="103" t="s">
        <v>236</v>
      </c>
      <c r="N69" s="104" t="s">
        <v>557</v>
      </c>
      <c r="O69" s="104" t="s">
        <v>190</v>
      </c>
      <c r="P69" s="103" t="s">
        <v>529</v>
      </c>
      <c r="Q69" s="96" t="s">
        <v>304</v>
      </c>
      <c r="R69" s="96" t="s">
        <v>236</v>
      </c>
      <c r="S69" s="104" t="s">
        <v>558</v>
      </c>
      <c r="T69" s="104" t="s">
        <v>559</v>
      </c>
      <c r="U69" s="97" t="s">
        <v>236</v>
      </c>
      <c r="V69" s="97" t="s">
        <v>236</v>
      </c>
      <c r="W69" s="97" t="s">
        <v>236</v>
      </c>
      <c r="X69" s="97" t="s">
        <v>236</v>
      </c>
      <c r="Y69" s="97" t="s">
        <v>236</v>
      </c>
      <c r="Z69" s="97" t="s">
        <v>236</v>
      </c>
      <c r="AA69" s="97" t="s">
        <v>236</v>
      </c>
      <c r="AB69" s="97" t="s">
        <v>236</v>
      </c>
      <c r="AC69" s="104" t="s">
        <v>236</v>
      </c>
      <c r="AD69" s="97" t="s">
        <v>103</v>
      </c>
      <c r="AE69" s="97" t="s">
        <v>170</v>
      </c>
      <c r="AF69" s="99" t="str">
        <f t="shared" si="16"/>
        <v>BAJO</v>
      </c>
      <c r="AG69" s="97" t="s">
        <v>141</v>
      </c>
      <c r="AH69" s="99" t="str">
        <f t="shared" si="19"/>
        <v>BAJO</v>
      </c>
      <c r="AI69" s="97" t="s">
        <v>155</v>
      </c>
      <c r="AJ69" s="97" t="s">
        <v>163</v>
      </c>
      <c r="AK69" s="99" t="str">
        <f t="shared" si="20"/>
        <v>MEDIO</v>
      </c>
      <c r="AL69" s="100" t="str">
        <f>VLOOKUP($AD69,Tipologías!$B$3:$H$17,2,FALSE)</f>
        <v>BAJO</v>
      </c>
      <c r="AM69" s="100">
        <f t="shared" si="21"/>
        <v>1</v>
      </c>
      <c r="AN69" s="100" t="str">
        <f>VLOOKUP($AE69,Tipologías!$A$21:$C$24,3,FALSE)</f>
        <v>BAJO</v>
      </c>
      <c r="AO69" s="100">
        <f t="shared" si="22"/>
        <v>1</v>
      </c>
      <c r="AP69" s="100">
        <f>VLOOKUP($AI69,Tipologías!$A$38:$B$42,2,FALSE)</f>
        <v>2</v>
      </c>
      <c r="AQ69" s="100">
        <f>VLOOKUP($AJ69,Tipologías!$A$46:$B$53,2,FALSE)</f>
        <v>0.5</v>
      </c>
      <c r="AR69" s="100" t="str">
        <f t="shared" si="23"/>
        <v>BAJO</v>
      </c>
      <c r="AS69" s="100" t="str">
        <f>VLOOKUP($AG69,Tipologías!$A$29:$C$33,3,FALSE)</f>
        <v>BAJO</v>
      </c>
      <c r="AT69" s="100" t="str">
        <f t="shared" si="15"/>
        <v>MEDIO</v>
      </c>
      <c r="AU69" s="100" t="str">
        <f t="shared" si="24"/>
        <v>MEDIO</v>
      </c>
      <c r="AV69" s="100" t="str">
        <f>_xlfn.IFNA(VLOOKUP(AD69,Tipologías!$B$3:$H$17,4,0),"")</f>
        <v>INFORMACIÓN PÚBLICA</v>
      </c>
      <c r="AW69" s="100" t="str">
        <f t="shared" si="25"/>
        <v>IPB</v>
      </c>
      <c r="AX69" s="100" t="str">
        <f>_xlfn.IFNA(VLOOKUP(AD69,Tipologías!$B$3:$H$17,3,0),"")</f>
        <v>N/A</v>
      </c>
      <c r="AY69" s="100" t="str">
        <f>_xlfn.IFNA(VLOOKUP(AD69,Tipologías!$B$3:$H$17,5,0),"")</f>
        <v>N/A</v>
      </c>
      <c r="AZ69" s="100" t="str">
        <f>_xlfn.IFNA(VLOOKUP(AD69,Tipologías!$B$3:$H$17,6,0),"")</f>
        <v>N/A</v>
      </c>
      <c r="BA69" s="94" t="s">
        <v>236</v>
      </c>
      <c r="BB69" s="105">
        <v>44719</v>
      </c>
      <c r="BC69" s="96" t="s">
        <v>236</v>
      </c>
      <c r="BD69" s="97" t="s">
        <v>538</v>
      </c>
      <c r="BE69" s="97" t="s">
        <v>539</v>
      </c>
      <c r="BF69" s="211"/>
      <c r="BG69" s="211"/>
      <c r="BH69" s="48"/>
      <c r="BI69" s="48"/>
      <c r="BJ69" s="211"/>
      <c r="BK69" s="211"/>
      <c r="BL69" s="48"/>
    </row>
    <row r="70" spans="1:76" ht="100.55" customHeight="1" x14ac:dyDescent="0.25">
      <c r="A70" s="144">
        <v>61</v>
      </c>
      <c r="B70" s="102" t="s">
        <v>76</v>
      </c>
      <c r="C70" s="102" t="s">
        <v>201</v>
      </c>
      <c r="D70" s="103" t="s">
        <v>264</v>
      </c>
      <c r="E70" s="103" t="s">
        <v>560</v>
      </c>
      <c r="F70" s="152" t="s">
        <v>561</v>
      </c>
      <c r="G70" s="95" t="s">
        <v>181</v>
      </c>
      <c r="H70" s="95" t="s">
        <v>264</v>
      </c>
      <c r="I70" s="104" t="s">
        <v>532</v>
      </c>
      <c r="J70" s="102" t="s">
        <v>374</v>
      </c>
      <c r="K70" s="103" t="s">
        <v>375</v>
      </c>
      <c r="L70" s="103" t="s">
        <v>401</v>
      </c>
      <c r="M70" s="103" t="s">
        <v>236</v>
      </c>
      <c r="N70" s="104" t="s">
        <v>537</v>
      </c>
      <c r="O70" s="104" t="s">
        <v>184</v>
      </c>
      <c r="P70" s="103" t="s">
        <v>529</v>
      </c>
      <c r="Q70" s="96" t="s">
        <v>304</v>
      </c>
      <c r="R70" s="96" t="s">
        <v>236</v>
      </c>
      <c r="S70" s="104" t="s">
        <v>236</v>
      </c>
      <c r="T70" s="104" t="s">
        <v>236</v>
      </c>
      <c r="U70" s="97" t="s">
        <v>307</v>
      </c>
      <c r="V70" s="97" t="s">
        <v>307</v>
      </c>
      <c r="W70" s="97" t="s">
        <v>308</v>
      </c>
      <c r="X70" s="97" t="s">
        <v>308</v>
      </c>
      <c r="Y70" s="97" t="s">
        <v>308</v>
      </c>
      <c r="Z70" s="97" t="s">
        <v>308</v>
      </c>
      <c r="AA70" s="97" t="s">
        <v>236</v>
      </c>
      <c r="AB70" s="97" t="s">
        <v>236</v>
      </c>
      <c r="AC70" s="104" t="s">
        <v>236</v>
      </c>
      <c r="AD70" s="97" t="s">
        <v>268</v>
      </c>
      <c r="AE70" s="97" t="s">
        <v>174</v>
      </c>
      <c r="AF70" s="99" t="str">
        <f t="shared" si="16"/>
        <v>ALTO</v>
      </c>
      <c r="AG70" s="97" t="s">
        <v>142</v>
      </c>
      <c r="AH70" s="99" t="str">
        <f t="shared" si="19"/>
        <v>MEDIO</v>
      </c>
      <c r="AI70" s="97" t="s">
        <v>151</v>
      </c>
      <c r="AJ70" s="97" t="s">
        <v>158</v>
      </c>
      <c r="AK70" s="99" t="str">
        <f t="shared" si="20"/>
        <v>MEDIO</v>
      </c>
      <c r="AL70" s="100" t="str">
        <f>VLOOKUP($AD70,Tipologías!$B$3:$H$17,2,FALSE)</f>
        <v>ALTO</v>
      </c>
      <c r="AM70" s="100">
        <f t="shared" si="21"/>
        <v>3</v>
      </c>
      <c r="AN70" s="100" t="str">
        <f>VLOOKUP($AE70,Tipologías!$A$21:$C$24,3,FALSE)</f>
        <v>ALTO</v>
      </c>
      <c r="AO70" s="100">
        <f t="shared" si="22"/>
        <v>3</v>
      </c>
      <c r="AP70" s="100">
        <f>VLOOKUP($AI70,Tipologías!$A$38:$B$42,2,FALSE)</f>
        <v>0.5</v>
      </c>
      <c r="AQ70" s="100">
        <f>VLOOKUP($AJ70,Tipologías!$A$46:$B$53,2,FALSE)</f>
        <v>2.25</v>
      </c>
      <c r="AR70" s="100" t="str">
        <f t="shared" si="23"/>
        <v>ALTO</v>
      </c>
      <c r="AS70" s="100" t="str">
        <f>VLOOKUP($AG70,Tipologías!$A$29:$C$33,3,FALSE)</f>
        <v>MEDIO</v>
      </c>
      <c r="AT70" s="100" t="str">
        <f t="shared" si="15"/>
        <v>MEDIO</v>
      </c>
      <c r="AU70" s="100" t="str">
        <f t="shared" si="24"/>
        <v>MEDIO</v>
      </c>
      <c r="AV70" s="100" t="str">
        <f>_xlfn.IFNA(VLOOKUP(AD70,Tipologías!$B$3:$H$17,4,0),"")</f>
        <v>INFORMACIÓN PÚBLICA CLASIFICADA</v>
      </c>
      <c r="AW70" s="100" t="str">
        <f t="shared" si="25"/>
        <v>IPC</v>
      </c>
      <c r="AX70" s="100" t="str">
        <f>_xlfn.IFNA(VLOOKUP(AD70,Tipologías!$B$3:$H$17,3,0),"")</f>
        <v>LEY 1712, ARTÍCULO 18 LITERAL C "LOS SECRETOS COMERCIALES, INDUSTRIALES Y PROFESIONALES, ASÍ COMO LOS ESTIPULADOS EN EL PARÁGRAFO DEL ARTÍCULO 77 DE LA LEY 1474 DE 2011."</v>
      </c>
      <c r="AY70" s="100" t="str">
        <f>_xlfn.IFNA(VLOOKUP(AD70,Tipologías!$B$3:$H$17,5,0),"")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70" s="100" t="str">
        <f>_xlfn.IFNA(VLOOKUP(AD70,Tipologías!$B$3:$H$17,6,0),"")</f>
        <v>LEY 1712 DE 2014</v>
      </c>
      <c r="BA70" s="94" t="s">
        <v>238</v>
      </c>
      <c r="BB70" s="105">
        <v>44719</v>
      </c>
      <c r="BC70" s="96" t="s">
        <v>242</v>
      </c>
      <c r="BD70" s="97" t="s">
        <v>538</v>
      </c>
      <c r="BE70" s="97" t="s">
        <v>539</v>
      </c>
      <c r="BF70" s="211"/>
      <c r="BG70" s="211"/>
      <c r="BH70" s="48"/>
      <c r="BI70" s="48"/>
      <c r="BJ70" s="211"/>
      <c r="BK70" s="211"/>
      <c r="BL70" s="48"/>
    </row>
    <row r="71" spans="1:76" ht="100.55" customHeight="1" x14ac:dyDescent="0.25">
      <c r="A71" s="144">
        <v>62</v>
      </c>
      <c r="B71" s="102" t="s">
        <v>79</v>
      </c>
      <c r="C71" s="102" t="s">
        <v>196</v>
      </c>
      <c r="D71" s="103" t="s">
        <v>75</v>
      </c>
      <c r="E71" s="103" t="s">
        <v>325</v>
      </c>
      <c r="F71" s="152" t="s">
        <v>562</v>
      </c>
      <c r="G71" s="95" t="s">
        <v>246</v>
      </c>
      <c r="H71" s="95" t="s">
        <v>75</v>
      </c>
      <c r="I71" s="104" t="s">
        <v>563</v>
      </c>
      <c r="J71" s="102" t="s">
        <v>380</v>
      </c>
      <c r="K71" s="103" t="s">
        <v>375</v>
      </c>
      <c r="L71" s="103" t="s">
        <v>401</v>
      </c>
      <c r="M71" s="103" t="s">
        <v>564</v>
      </c>
      <c r="N71" s="104" t="s">
        <v>565</v>
      </c>
      <c r="O71" s="104" t="s">
        <v>191</v>
      </c>
      <c r="P71" s="103" t="s">
        <v>566</v>
      </c>
      <c r="Q71" s="96" t="s">
        <v>304</v>
      </c>
      <c r="R71" s="96" t="s">
        <v>236</v>
      </c>
      <c r="S71" s="104" t="s">
        <v>325</v>
      </c>
      <c r="T71" s="104" t="s">
        <v>567</v>
      </c>
      <c r="U71" s="97" t="s">
        <v>307</v>
      </c>
      <c r="V71" s="97" t="s">
        <v>307</v>
      </c>
      <c r="W71" s="97" t="s">
        <v>308</v>
      </c>
      <c r="X71" s="97" t="s">
        <v>308</v>
      </c>
      <c r="Y71" s="97" t="s">
        <v>308</v>
      </c>
      <c r="Z71" s="97" t="s">
        <v>308</v>
      </c>
      <c r="AA71" s="97" t="s">
        <v>236</v>
      </c>
      <c r="AB71" s="97" t="s">
        <v>236</v>
      </c>
      <c r="AC71" s="104" t="s">
        <v>236</v>
      </c>
      <c r="AD71" s="97" t="s">
        <v>103</v>
      </c>
      <c r="AE71" s="97" t="s">
        <v>172</v>
      </c>
      <c r="AF71" s="99" t="str">
        <f t="shared" si="16"/>
        <v>MEDIO</v>
      </c>
      <c r="AG71" s="97" t="s">
        <v>142</v>
      </c>
      <c r="AH71" s="99" t="str">
        <f t="shared" si="19"/>
        <v>MEDIO</v>
      </c>
      <c r="AI71" s="97" t="s">
        <v>153</v>
      </c>
      <c r="AJ71" s="97" t="s">
        <v>161</v>
      </c>
      <c r="AK71" s="99" t="str">
        <f t="shared" si="20"/>
        <v>MEDIO</v>
      </c>
      <c r="AL71" s="100" t="str">
        <f>VLOOKUP($AD71,Tipologías!$B$3:$H$17,2,FALSE)</f>
        <v>BAJO</v>
      </c>
      <c r="AM71" s="100">
        <f t="shared" si="21"/>
        <v>1</v>
      </c>
      <c r="AN71" s="100" t="str">
        <f>VLOOKUP($AE71,Tipologías!$A$21:$C$24,3,FALSE)</f>
        <v>MEDIO</v>
      </c>
      <c r="AO71" s="100">
        <f t="shared" si="22"/>
        <v>2</v>
      </c>
      <c r="AP71" s="100">
        <f>VLOOKUP($AI71,Tipologías!$A$38:$B$42,2,FALSE)</f>
        <v>1</v>
      </c>
      <c r="AQ71" s="100">
        <f>VLOOKUP($AJ71,Tipologías!$A$46:$B$53,2,FALSE)</f>
        <v>1.25</v>
      </c>
      <c r="AR71" s="100" t="str">
        <f t="shared" si="23"/>
        <v>MEDIO</v>
      </c>
      <c r="AS71" s="100" t="str">
        <f>VLOOKUP($AG71,Tipologías!$A$29:$C$33,3,FALSE)</f>
        <v>MEDIO</v>
      </c>
      <c r="AT71" s="100" t="str">
        <f t="shared" ref="AT71:AT102" si="26">IF(SUM($AP71,$AQ71)&gt;=3,"ALTO",IF(SUM($AP71,$AQ71)&lt;2,"BAJO","MEDIO"))</f>
        <v>MEDIO</v>
      </c>
      <c r="AU71" s="100" t="str">
        <f t="shared" si="24"/>
        <v>MEDIO</v>
      </c>
      <c r="AV71" s="100" t="str">
        <f>_xlfn.IFNA(VLOOKUP(AD71,Tipologías!$B$3:$H$17,4,0),"")</f>
        <v>INFORMACIÓN PÚBLICA</v>
      </c>
      <c r="AW71" s="100" t="str">
        <f t="shared" si="25"/>
        <v>IPB</v>
      </c>
      <c r="AX71" s="100" t="str">
        <f>_xlfn.IFNA(VLOOKUP(AD71,Tipologías!$B$3:$H$17,3,0),"")</f>
        <v>N/A</v>
      </c>
      <c r="AY71" s="100" t="str">
        <f>_xlfn.IFNA(VLOOKUP(AD71,Tipologías!$B$3:$H$17,5,0),"")</f>
        <v>N/A</v>
      </c>
      <c r="AZ71" s="100" t="str">
        <f>_xlfn.IFNA(VLOOKUP(AD71,Tipologías!$B$3:$H$17,6,0),"")</f>
        <v>N/A</v>
      </c>
      <c r="BA71" s="94" t="s">
        <v>239</v>
      </c>
      <c r="BB71" s="105">
        <v>44727</v>
      </c>
      <c r="BC71" s="96" t="s">
        <v>236</v>
      </c>
      <c r="BD71" s="97" t="s">
        <v>571</v>
      </c>
      <c r="BE71" s="97" t="s">
        <v>572</v>
      </c>
      <c r="BF71" s="211"/>
      <c r="BG71" s="211"/>
      <c r="BH71" s="48"/>
      <c r="BI71" s="48"/>
      <c r="BJ71" s="211"/>
      <c r="BK71" s="211"/>
      <c r="BL71" s="48"/>
    </row>
    <row r="72" spans="1:76" ht="100.55" customHeight="1" x14ac:dyDescent="0.25">
      <c r="A72" s="144">
        <v>63</v>
      </c>
      <c r="B72" s="102" t="s">
        <v>79</v>
      </c>
      <c r="C72" s="102" t="s">
        <v>196</v>
      </c>
      <c r="D72" s="103" t="s">
        <v>75</v>
      </c>
      <c r="E72" s="103" t="s">
        <v>426</v>
      </c>
      <c r="F72" s="152" t="s">
        <v>568</v>
      </c>
      <c r="G72" s="95" t="s">
        <v>246</v>
      </c>
      <c r="H72" s="95" t="s">
        <v>75</v>
      </c>
      <c r="I72" s="104" t="s">
        <v>563</v>
      </c>
      <c r="J72" s="102" t="s">
        <v>380</v>
      </c>
      <c r="K72" s="103" t="s">
        <v>375</v>
      </c>
      <c r="L72" s="103" t="s">
        <v>402</v>
      </c>
      <c r="M72" s="103" t="s">
        <v>564</v>
      </c>
      <c r="N72" s="104" t="s">
        <v>569</v>
      </c>
      <c r="O72" s="104" t="s">
        <v>191</v>
      </c>
      <c r="P72" s="103" t="s">
        <v>566</v>
      </c>
      <c r="Q72" s="96" t="s">
        <v>304</v>
      </c>
      <c r="R72" s="96" t="s">
        <v>304</v>
      </c>
      <c r="S72" s="104" t="s">
        <v>426</v>
      </c>
      <c r="T72" s="104" t="s">
        <v>570</v>
      </c>
      <c r="U72" s="97" t="s">
        <v>307</v>
      </c>
      <c r="V72" s="97" t="s">
        <v>307</v>
      </c>
      <c r="W72" s="97" t="s">
        <v>308</v>
      </c>
      <c r="X72" s="97" t="s">
        <v>308</v>
      </c>
      <c r="Y72" s="97" t="s">
        <v>308</v>
      </c>
      <c r="Z72" s="97" t="s">
        <v>308</v>
      </c>
      <c r="AA72" s="97" t="s">
        <v>236</v>
      </c>
      <c r="AB72" s="97" t="s">
        <v>236</v>
      </c>
      <c r="AC72" s="104" t="s">
        <v>236</v>
      </c>
      <c r="AD72" s="97" t="s">
        <v>103</v>
      </c>
      <c r="AE72" s="97" t="s">
        <v>170</v>
      </c>
      <c r="AF72" s="99" t="str">
        <f t="shared" si="16"/>
        <v>BAJO</v>
      </c>
      <c r="AG72" s="97" t="s">
        <v>142</v>
      </c>
      <c r="AH72" s="99" t="str">
        <f t="shared" si="19"/>
        <v>MEDIO</v>
      </c>
      <c r="AI72" s="97" t="s">
        <v>155</v>
      </c>
      <c r="AJ72" s="97" t="s">
        <v>159</v>
      </c>
      <c r="AK72" s="99" t="str">
        <f t="shared" si="20"/>
        <v>ALTO</v>
      </c>
      <c r="AL72" s="100" t="str">
        <f>VLOOKUP($AD72,Tipologías!$B$3:$H$17,2,FALSE)</f>
        <v>BAJO</v>
      </c>
      <c r="AM72" s="100">
        <f t="shared" si="21"/>
        <v>1</v>
      </c>
      <c r="AN72" s="100" t="str">
        <f>VLOOKUP($AE72,Tipologías!$A$21:$C$24,3,FALSE)</f>
        <v>BAJO</v>
      </c>
      <c r="AO72" s="100">
        <f t="shared" si="22"/>
        <v>1</v>
      </c>
      <c r="AP72" s="100">
        <f>VLOOKUP($AI72,Tipologías!$A$38:$B$42,2,FALSE)</f>
        <v>2</v>
      </c>
      <c r="AQ72" s="100">
        <f>VLOOKUP($AJ72,Tipologías!$A$46:$B$53,2,FALSE)</f>
        <v>2</v>
      </c>
      <c r="AR72" s="100" t="str">
        <f t="shared" si="23"/>
        <v>BAJO</v>
      </c>
      <c r="AS72" s="100" t="str">
        <f>VLOOKUP($AG72,Tipologías!$A$29:$C$33,3,FALSE)</f>
        <v>MEDIO</v>
      </c>
      <c r="AT72" s="100" t="str">
        <f t="shared" si="26"/>
        <v>ALTO</v>
      </c>
      <c r="AU72" s="100" t="str">
        <f t="shared" si="24"/>
        <v>MEDIO</v>
      </c>
      <c r="AV72" s="100" t="str">
        <f>_xlfn.IFNA(VLOOKUP(AD72,Tipologías!$B$3:$H$17,4,0),"")</f>
        <v>INFORMACIÓN PÚBLICA</v>
      </c>
      <c r="AW72" s="100" t="str">
        <f t="shared" si="25"/>
        <v>IPB</v>
      </c>
      <c r="AX72" s="100" t="str">
        <f>_xlfn.IFNA(VLOOKUP(AD72,Tipologías!$B$3:$H$17,3,0),"")</f>
        <v>N/A</v>
      </c>
      <c r="AY72" s="100" t="str">
        <f>_xlfn.IFNA(VLOOKUP(AD72,Tipologías!$B$3:$H$17,5,0),"")</f>
        <v>N/A</v>
      </c>
      <c r="AZ72" s="100" t="str">
        <f>_xlfn.IFNA(VLOOKUP(AD72,Tipologías!$B$3:$H$17,6,0),"")</f>
        <v>N/A</v>
      </c>
      <c r="BA72" s="94" t="s">
        <v>239</v>
      </c>
      <c r="BB72" s="105">
        <v>44727</v>
      </c>
      <c r="BC72" s="96" t="s">
        <v>236</v>
      </c>
      <c r="BD72" s="97" t="s">
        <v>571</v>
      </c>
      <c r="BE72" s="97" t="s">
        <v>572</v>
      </c>
      <c r="BF72" s="211"/>
      <c r="BG72" s="211"/>
      <c r="BH72" s="48"/>
      <c r="BI72" s="48"/>
      <c r="BJ72" s="211"/>
      <c r="BK72" s="211"/>
      <c r="BL72" s="48"/>
    </row>
    <row r="73" spans="1:76" ht="100.55" customHeight="1" x14ac:dyDescent="0.25">
      <c r="A73" s="144">
        <v>64</v>
      </c>
      <c r="B73" s="102" t="s">
        <v>73</v>
      </c>
      <c r="C73" s="102" t="s">
        <v>206</v>
      </c>
      <c r="D73" s="103" t="s">
        <v>251</v>
      </c>
      <c r="E73" s="103" t="s">
        <v>573</v>
      </c>
      <c r="F73" s="152" t="s">
        <v>574</v>
      </c>
      <c r="G73" s="95" t="s">
        <v>214</v>
      </c>
      <c r="H73" s="95" t="s">
        <v>251</v>
      </c>
      <c r="I73" s="104" t="s">
        <v>251</v>
      </c>
      <c r="J73" s="102" t="s">
        <v>374</v>
      </c>
      <c r="K73" s="103" t="s">
        <v>375</v>
      </c>
      <c r="L73" s="103" t="s">
        <v>401</v>
      </c>
      <c r="M73" s="103" t="s">
        <v>236</v>
      </c>
      <c r="N73" s="104" t="s">
        <v>575</v>
      </c>
      <c r="O73" s="104" t="s">
        <v>191</v>
      </c>
      <c r="P73" s="103" t="s">
        <v>303</v>
      </c>
      <c r="Q73" s="96" t="s">
        <v>236</v>
      </c>
      <c r="R73" s="96" t="s">
        <v>304</v>
      </c>
      <c r="S73" s="104" t="s">
        <v>236</v>
      </c>
      <c r="T73" s="104" t="s">
        <v>236</v>
      </c>
      <c r="U73" s="97" t="s">
        <v>307</v>
      </c>
      <c r="V73" s="97" t="s">
        <v>307</v>
      </c>
      <c r="W73" s="97" t="s">
        <v>307</v>
      </c>
      <c r="X73" s="97" t="s">
        <v>308</v>
      </c>
      <c r="Y73" s="97" t="s">
        <v>308</v>
      </c>
      <c r="Z73" s="97" t="s">
        <v>308</v>
      </c>
      <c r="AA73" s="97" t="s">
        <v>308</v>
      </c>
      <c r="AB73" s="97" t="s">
        <v>308</v>
      </c>
      <c r="AC73" s="104" t="s">
        <v>236</v>
      </c>
      <c r="AD73" s="97" t="s">
        <v>266</v>
      </c>
      <c r="AE73" s="97" t="s">
        <v>174</v>
      </c>
      <c r="AF73" s="99" t="str">
        <f t="shared" si="16"/>
        <v>ALTO</v>
      </c>
      <c r="AG73" s="97" t="s">
        <v>144</v>
      </c>
      <c r="AH73" s="99" t="str">
        <f t="shared" si="19"/>
        <v>ALTO</v>
      </c>
      <c r="AI73" s="97" t="s">
        <v>154</v>
      </c>
      <c r="AJ73" s="97" t="s">
        <v>157</v>
      </c>
      <c r="AK73" s="99" t="str">
        <f t="shared" si="20"/>
        <v>ALTO</v>
      </c>
      <c r="AL73" s="100" t="str">
        <f>VLOOKUP($AD73,Tipologías!$B$3:$H$17,2,FALSE)</f>
        <v>ALTO</v>
      </c>
      <c r="AM73" s="100">
        <f t="shared" si="21"/>
        <v>3</v>
      </c>
      <c r="AN73" s="100" t="str">
        <f>VLOOKUP($AE73,Tipologías!$A$21:$C$24,3,FALSE)</f>
        <v>ALTO</v>
      </c>
      <c r="AO73" s="100">
        <f t="shared" si="22"/>
        <v>3</v>
      </c>
      <c r="AP73" s="100">
        <f>VLOOKUP($AI73,Tipologías!$A$38:$B$42,2,FALSE)</f>
        <v>1.5</v>
      </c>
      <c r="AQ73" s="100">
        <f>VLOOKUP($AJ73,Tipologías!$A$46:$B$53,2,FALSE)</f>
        <v>2.5</v>
      </c>
      <c r="AR73" s="100" t="str">
        <f t="shared" si="23"/>
        <v>ALTO</v>
      </c>
      <c r="AS73" s="100" t="str">
        <f>VLOOKUP($AG73,Tipologías!$A$29:$C$33,3,FALSE)</f>
        <v>ALTO</v>
      </c>
      <c r="AT73" s="100" t="str">
        <f t="shared" si="26"/>
        <v>ALTO</v>
      </c>
      <c r="AU73" s="100" t="str">
        <f t="shared" si="24"/>
        <v>ALTO</v>
      </c>
      <c r="AV73" s="100" t="str">
        <f>_xlfn.IFNA(VLOOKUP(AD73,Tipologías!$B$3:$H$17,4,0),"")</f>
        <v>INFORMACIÓN PÚBLICA CLASIFICADA</v>
      </c>
      <c r="AW73" s="100" t="str">
        <f t="shared" si="25"/>
        <v>IPC</v>
      </c>
      <c r="AX73" s="100" t="str">
        <f>_xlfn.IFNA(VLOOKUP(AD73,Tipologías!$B$3:$H$17,3,0),"")</f>
        <v>LEY 1712, ARTÍCULO 18 LITERAL A "EL DERECHO DE TODA PERSONA A LA INTIMIDAD."</v>
      </c>
      <c r="AY73" s="100" t="str">
        <f>_xlfn.IFNA(VLOOKUP(AD73,Tipologías!$B$3:$H$17,5,0),"")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73" s="100" t="str">
        <f>_xlfn.IFNA(VLOOKUP(AD73,Tipologías!$B$3:$H$17,6,0),"")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73" s="94" t="s">
        <v>238</v>
      </c>
      <c r="BB73" s="105">
        <v>44727</v>
      </c>
      <c r="BC73" s="96" t="s">
        <v>289</v>
      </c>
      <c r="BD73" s="97" t="s">
        <v>589</v>
      </c>
      <c r="BE73" s="97" t="s">
        <v>590</v>
      </c>
    </row>
    <row r="74" spans="1:76" ht="100.55" customHeight="1" x14ac:dyDescent="0.25">
      <c r="A74" s="144">
        <v>65</v>
      </c>
      <c r="B74" s="102" t="s">
        <v>73</v>
      </c>
      <c r="C74" s="102" t="s">
        <v>206</v>
      </c>
      <c r="D74" s="103" t="s">
        <v>251</v>
      </c>
      <c r="E74" s="103" t="s">
        <v>576</v>
      </c>
      <c r="F74" s="152" t="s">
        <v>577</v>
      </c>
      <c r="G74" s="95" t="s">
        <v>214</v>
      </c>
      <c r="H74" s="95" t="s">
        <v>251</v>
      </c>
      <c r="I74" s="104" t="s">
        <v>578</v>
      </c>
      <c r="J74" s="102" t="s">
        <v>374</v>
      </c>
      <c r="K74" s="103" t="s">
        <v>375</v>
      </c>
      <c r="L74" s="103" t="s">
        <v>401</v>
      </c>
      <c r="M74" s="103" t="s">
        <v>236</v>
      </c>
      <c r="N74" s="104" t="s">
        <v>579</v>
      </c>
      <c r="O74" s="104" t="s">
        <v>189</v>
      </c>
      <c r="P74" s="103" t="s">
        <v>303</v>
      </c>
      <c r="Q74" s="96" t="s">
        <v>236</v>
      </c>
      <c r="R74" s="96" t="s">
        <v>304</v>
      </c>
      <c r="S74" s="104" t="s">
        <v>580</v>
      </c>
      <c r="T74" s="104" t="s">
        <v>580</v>
      </c>
      <c r="U74" s="97" t="s">
        <v>307</v>
      </c>
      <c r="V74" s="97" t="s">
        <v>307</v>
      </c>
      <c r="W74" s="97" t="s">
        <v>307</v>
      </c>
      <c r="X74" s="97" t="s">
        <v>308</v>
      </c>
      <c r="Y74" s="97" t="s">
        <v>308</v>
      </c>
      <c r="Z74" s="97" t="s">
        <v>308</v>
      </c>
      <c r="AA74" s="97" t="s">
        <v>236</v>
      </c>
      <c r="AB74" s="97" t="s">
        <v>236</v>
      </c>
      <c r="AC74" s="104" t="s">
        <v>236</v>
      </c>
      <c r="AD74" s="97" t="s">
        <v>266</v>
      </c>
      <c r="AE74" s="97" t="s">
        <v>174</v>
      </c>
      <c r="AF74" s="99" t="str">
        <f t="shared" si="16"/>
        <v>ALTO</v>
      </c>
      <c r="AG74" s="97" t="s">
        <v>142</v>
      </c>
      <c r="AH74" s="99" t="str">
        <f t="shared" si="19"/>
        <v>MEDIO</v>
      </c>
      <c r="AI74" s="97" t="s">
        <v>154</v>
      </c>
      <c r="AJ74" s="97" t="s">
        <v>157</v>
      </c>
      <c r="AK74" s="99" t="str">
        <f t="shared" si="20"/>
        <v>ALTO</v>
      </c>
      <c r="AL74" s="100" t="str">
        <f>VLOOKUP($AD74,Tipologías!$B$3:$H$17,2,FALSE)</f>
        <v>ALTO</v>
      </c>
      <c r="AM74" s="100">
        <f t="shared" si="21"/>
        <v>3</v>
      </c>
      <c r="AN74" s="100" t="str">
        <f>VLOOKUP($AE74,Tipologías!$A$21:$C$24,3,FALSE)</f>
        <v>ALTO</v>
      </c>
      <c r="AO74" s="100">
        <f t="shared" si="22"/>
        <v>3</v>
      </c>
      <c r="AP74" s="100">
        <f>VLOOKUP($AI74,Tipologías!$A$38:$B$42,2,FALSE)</f>
        <v>1.5</v>
      </c>
      <c r="AQ74" s="100">
        <f>VLOOKUP($AJ74,Tipologías!$A$46:$B$53,2,FALSE)</f>
        <v>2.5</v>
      </c>
      <c r="AR74" s="100" t="str">
        <f t="shared" si="23"/>
        <v>ALTO</v>
      </c>
      <c r="AS74" s="100" t="str">
        <f>VLOOKUP($AG74,Tipologías!$A$29:$C$33,3,FALSE)</f>
        <v>MEDIO</v>
      </c>
      <c r="AT74" s="100" t="str">
        <f t="shared" si="26"/>
        <v>ALTO</v>
      </c>
      <c r="AU74" s="100" t="str">
        <f t="shared" si="24"/>
        <v>ALTO</v>
      </c>
      <c r="AV74" s="100" t="str">
        <f>_xlfn.IFNA(VLOOKUP(AD74,Tipologías!$B$3:$H$17,4,0),"")</f>
        <v>INFORMACIÓN PÚBLICA CLASIFICADA</v>
      </c>
      <c r="AW74" s="100" t="str">
        <f t="shared" si="25"/>
        <v>IPC</v>
      </c>
      <c r="AX74" s="100" t="str">
        <f>_xlfn.IFNA(VLOOKUP(AD74,Tipologías!$B$3:$H$17,3,0),"")</f>
        <v>LEY 1712, ARTÍCULO 18 LITERAL A "EL DERECHO DE TODA PERSONA A LA INTIMIDAD."</v>
      </c>
      <c r="AY74" s="100" t="str">
        <f>_xlfn.IFNA(VLOOKUP(AD74,Tipologías!$B$3:$H$17,5,0),"")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74" s="100" t="str">
        <f>_xlfn.IFNA(VLOOKUP(AD74,Tipologías!$B$3:$H$17,6,0),"")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74" s="94" t="s">
        <v>238</v>
      </c>
      <c r="BB74" s="105">
        <v>44727</v>
      </c>
      <c r="BC74" s="96" t="s">
        <v>284</v>
      </c>
      <c r="BD74" s="97" t="s">
        <v>589</v>
      </c>
      <c r="BE74" s="97" t="s">
        <v>590</v>
      </c>
    </row>
    <row r="75" spans="1:76" s="173" customFormat="1" ht="100.55" customHeight="1" x14ac:dyDescent="0.25">
      <c r="A75" s="144">
        <v>66</v>
      </c>
      <c r="B75" s="171" t="s">
        <v>73</v>
      </c>
      <c r="C75" s="172" t="s">
        <v>206</v>
      </c>
      <c r="D75" s="172" t="s">
        <v>251</v>
      </c>
      <c r="E75" s="172" t="s">
        <v>581</v>
      </c>
      <c r="F75" s="172" t="s">
        <v>862</v>
      </c>
      <c r="G75" s="172" t="s">
        <v>214</v>
      </c>
      <c r="H75" s="172" t="s">
        <v>582</v>
      </c>
      <c r="I75" s="172" t="s">
        <v>583</v>
      </c>
      <c r="J75" s="172" t="s">
        <v>374</v>
      </c>
      <c r="K75" s="172" t="s">
        <v>375</v>
      </c>
      <c r="L75" s="172" t="s">
        <v>402</v>
      </c>
      <c r="M75" s="172" t="s">
        <v>236</v>
      </c>
      <c r="N75" s="162" t="s">
        <v>584</v>
      </c>
      <c r="O75" s="162" t="s">
        <v>189</v>
      </c>
      <c r="P75" s="156" t="s">
        <v>585</v>
      </c>
      <c r="Q75" s="160" t="s">
        <v>236</v>
      </c>
      <c r="R75" s="160" t="s">
        <v>304</v>
      </c>
      <c r="S75" s="162" t="s">
        <v>580</v>
      </c>
      <c r="T75" s="162" t="s">
        <v>580</v>
      </c>
      <c r="U75" s="163" t="s">
        <v>307</v>
      </c>
      <c r="V75" s="163" t="s">
        <v>307</v>
      </c>
      <c r="W75" s="163" t="s">
        <v>307</v>
      </c>
      <c r="X75" s="163" t="s">
        <v>307</v>
      </c>
      <c r="Y75" s="163" t="s">
        <v>307</v>
      </c>
      <c r="Z75" s="163" t="s">
        <v>308</v>
      </c>
      <c r="AA75" s="163" t="s">
        <v>236</v>
      </c>
      <c r="AB75" s="163" t="s">
        <v>236</v>
      </c>
      <c r="AC75" s="162" t="s">
        <v>236</v>
      </c>
      <c r="AD75" s="163" t="s">
        <v>266</v>
      </c>
      <c r="AE75" s="163" t="s">
        <v>170</v>
      </c>
      <c r="AF75" s="164" t="str">
        <f t="shared" si="16"/>
        <v>ALTO</v>
      </c>
      <c r="AG75" s="163" t="s">
        <v>141</v>
      </c>
      <c r="AH75" s="164" t="str">
        <f t="shared" si="19"/>
        <v>BAJO</v>
      </c>
      <c r="AI75" s="163" t="s">
        <v>154</v>
      </c>
      <c r="AJ75" s="163" t="s">
        <v>157</v>
      </c>
      <c r="AK75" s="164" t="str">
        <f t="shared" si="20"/>
        <v>ALTO</v>
      </c>
      <c r="AL75" s="165" t="str">
        <f>VLOOKUP($AD75,[1]Tipologías!$B$3:$H$17,2,FALSE)</f>
        <v>ALTO</v>
      </c>
      <c r="AM75" s="165">
        <f t="shared" si="21"/>
        <v>3</v>
      </c>
      <c r="AN75" s="165" t="str">
        <f>VLOOKUP($AE75,[1]Tipologías!$A$21:$C$24,3,FALSE)</f>
        <v>BAJO</v>
      </c>
      <c r="AO75" s="165">
        <f t="shared" si="22"/>
        <v>1</v>
      </c>
      <c r="AP75" s="165">
        <f>VLOOKUP($AI75,[1]Tipologías!$A$38:$B$42,2,FALSE)</f>
        <v>1.5</v>
      </c>
      <c r="AQ75" s="165">
        <f>VLOOKUP($AJ75,[1]Tipologías!$A$46:$B$53,2,FALSE)</f>
        <v>2.5</v>
      </c>
      <c r="AR75" s="165" t="str">
        <f t="shared" si="23"/>
        <v>ALTO</v>
      </c>
      <c r="AS75" s="165" t="str">
        <f>VLOOKUP($AG75,[1]Tipologías!$A$29:$C$33,3,FALSE)</f>
        <v>BAJO</v>
      </c>
      <c r="AT75" s="165" t="str">
        <f t="shared" si="26"/>
        <v>ALTO</v>
      </c>
      <c r="AU75" s="165" t="str">
        <f t="shared" si="24"/>
        <v>ALTO</v>
      </c>
      <c r="AV75" s="165" t="str">
        <f>_xlfn.IFNA(VLOOKUP(AD75,[1]Tipologías!$B$3:$H$17,4,0),"")</f>
        <v>INFORMACIÓN PÚBLICA CLASIFICADA</v>
      </c>
      <c r="AW75" s="165" t="str">
        <f t="shared" si="25"/>
        <v>IPC</v>
      </c>
      <c r="AX75" s="165" t="str">
        <f>_xlfn.IFNA(VLOOKUP(AD75,[1]Tipologías!$B$3:$H$17,3,0),"")</f>
        <v>LEY 1712, ARTÍCULO 18 LITERAL A "EL DERECHO DE TODA PERSONA A LA INTIMIDAD."</v>
      </c>
      <c r="AY75" s="165" t="str">
        <f>_xlfn.IFNA(VLOOKUP(AD75,[1]Tipologías!$B$3:$H$17,5,0),"")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75" s="165" t="str">
        <f>_xlfn.IFNA(VLOOKUP(AD75,[1]Tipologías!$B$3:$H$17,6,0),"")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75" s="166" t="s">
        <v>238</v>
      </c>
      <c r="BB75" s="167">
        <v>44886</v>
      </c>
      <c r="BC75" s="160" t="s">
        <v>284</v>
      </c>
      <c r="BD75" s="163" t="s">
        <v>589</v>
      </c>
      <c r="BE75" s="163" t="s">
        <v>863</v>
      </c>
    </row>
    <row r="76" spans="1:76" ht="100.55" customHeight="1" x14ac:dyDescent="0.25">
      <c r="A76" s="144">
        <v>67</v>
      </c>
      <c r="B76" s="102" t="s">
        <v>73</v>
      </c>
      <c r="C76" s="102" t="s">
        <v>206</v>
      </c>
      <c r="D76" s="103" t="s">
        <v>251</v>
      </c>
      <c r="E76" s="103" t="s">
        <v>586</v>
      </c>
      <c r="F76" s="152" t="s">
        <v>587</v>
      </c>
      <c r="G76" s="95" t="s">
        <v>179</v>
      </c>
      <c r="H76" s="95" t="s">
        <v>251</v>
      </c>
      <c r="I76" s="104" t="s">
        <v>251</v>
      </c>
      <c r="J76" s="102" t="s">
        <v>410</v>
      </c>
      <c r="K76" s="103" t="s">
        <v>375</v>
      </c>
      <c r="L76" s="103" t="s">
        <v>401</v>
      </c>
      <c r="M76" s="103" t="s">
        <v>588</v>
      </c>
      <c r="N76" s="104" t="s">
        <v>236</v>
      </c>
      <c r="O76" s="104" t="s">
        <v>191</v>
      </c>
      <c r="P76" s="103" t="s">
        <v>236</v>
      </c>
      <c r="Q76" s="96" t="s">
        <v>304</v>
      </c>
      <c r="R76" s="96" t="s">
        <v>304</v>
      </c>
      <c r="S76" s="104" t="s">
        <v>236</v>
      </c>
      <c r="T76" s="104" t="s">
        <v>236</v>
      </c>
      <c r="U76" s="97" t="s">
        <v>307</v>
      </c>
      <c r="V76" s="97" t="s">
        <v>307</v>
      </c>
      <c r="W76" s="97" t="s">
        <v>307</v>
      </c>
      <c r="X76" s="97" t="s">
        <v>308</v>
      </c>
      <c r="Y76" s="97" t="s">
        <v>308</v>
      </c>
      <c r="Z76" s="97" t="s">
        <v>308</v>
      </c>
      <c r="AA76" s="97" t="s">
        <v>236</v>
      </c>
      <c r="AB76" s="97" t="s">
        <v>236</v>
      </c>
      <c r="AC76" s="104" t="s">
        <v>236</v>
      </c>
      <c r="AD76" s="97" t="s">
        <v>276</v>
      </c>
      <c r="AE76" s="97" t="s">
        <v>174</v>
      </c>
      <c r="AF76" s="99" t="str">
        <f t="shared" si="16"/>
        <v>ALTO</v>
      </c>
      <c r="AG76" s="97" t="s">
        <v>141</v>
      </c>
      <c r="AH76" s="99" t="str">
        <f t="shared" si="19"/>
        <v>BAJO</v>
      </c>
      <c r="AI76" s="97" t="s">
        <v>154</v>
      </c>
      <c r="AJ76" s="97" t="s">
        <v>162</v>
      </c>
      <c r="AK76" s="99" t="str">
        <f t="shared" si="20"/>
        <v>MEDIO</v>
      </c>
      <c r="AL76" s="100" t="str">
        <f>VLOOKUP($AD76,Tipologías!$B$3:$H$17,2,FALSE)</f>
        <v>ALTO</v>
      </c>
      <c r="AM76" s="100">
        <f t="shared" si="21"/>
        <v>3</v>
      </c>
      <c r="AN76" s="100" t="str">
        <f>VLOOKUP($AE76,Tipologías!$A$21:$C$24,3,FALSE)</f>
        <v>ALTO</v>
      </c>
      <c r="AO76" s="100">
        <f t="shared" si="22"/>
        <v>3</v>
      </c>
      <c r="AP76" s="100">
        <f>VLOOKUP($AI76,Tipologías!$A$38:$B$42,2,FALSE)</f>
        <v>1.5</v>
      </c>
      <c r="AQ76" s="100">
        <f>VLOOKUP($AJ76,Tipologías!$A$46:$B$53,2,FALSE)</f>
        <v>1</v>
      </c>
      <c r="AR76" s="100" t="str">
        <f t="shared" si="23"/>
        <v>ALTO</v>
      </c>
      <c r="AS76" s="100" t="str">
        <f>VLOOKUP($AG76,Tipologías!$A$29:$C$33,3,FALSE)</f>
        <v>BAJO</v>
      </c>
      <c r="AT76" s="100" t="str">
        <f t="shared" si="26"/>
        <v>MEDIO</v>
      </c>
      <c r="AU76" s="100" t="str">
        <f t="shared" si="24"/>
        <v>MEDIO</v>
      </c>
      <c r="AV76" s="100" t="str">
        <f>_xlfn.IFNA(VLOOKUP(AD76,Tipologías!$B$3:$H$17,4,0),"")</f>
        <v>INFORMACIÓN PÚBLICA RESERVADA</v>
      </c>
      <c r="AW76" s="100" t="str">
        <f t="shared" si="25"/>
        <v>IPR</v>
      </c>
      <c r="AX76" s="100" t="str">
        <f>_xlfn.IFNA(VLOOKUP(AD76,Tipologías!$B$3:$H$17,3,0),"")</f>
        <v>LEY 1712 ARTÍCULO 19 LITERAL H "LA ESTABILIDAD MACROECONÓMICA Y FINANCIERA DEL PAÍS."</v>
      </c>
      <c r="AY76" s="100" t="str">
        <f>_xlfn.IFNA(VLOOKUP(AD76,Tipologías!$B$3:$H$17,5,0),"")</f>
        <v xml:space="preserve">LEY 1755 ARTÍCULO 24 LITERAL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
      <c r="AZ76" s="100" t="str">
        <f>_xlfn.IFNA(VLOOKUP(AD76,Tipologías!$B$3:$H$17,6,0),"")</f>
        <v>LEY 1712 DE 2014</v>
      </c>
      <c r="BA76" s="94" t="s">
        <v>237</v>
      </c>
      <c r="BB76" s="105">
        <v>44727</v>
      </c>
      <c r="BC76" s="96" t="s">
        <v>242</v>
      </c>
      <c r="BD76" s="97" t="s">
        <v>589</v>
      </c>
      <c r="BE76" s="97" t="s">
        <v>590</v>
      </c>
    </row>
    <row r="77" spans="1:76" ht="100.55" customHeight="1" x14ac:dyDescent="0.25">
      <c r="A77" s="144">
        <v>68</v>
      </c>
      <c r="B77" s="102" t="s">
        <v>73</v>
      </c>
      <c r="C77" s="102" t="s">
        <v>204</v>
      </c>
      <c r="D77" s="103" t="s">
        <v>256</v>
      </c>
      <c r="E77" s="103" t="s">
        <v>591</v>
      </c>
      <c r="F77" s="152" t="s">
        <v>592</v>
      </c>
      <c r="G77" s="95" t="s">
        <v>180</v>
      </c>
      <c r="H77" s="95" t="s">
        <v>593</v>
      </c>
      <c r="I77" s="104" t="s">
        <v>249</v>
      </c>
      <c r="J77" s="102" t="s">
        <v>374</v>
      </c>
      <c r="K77" s="103" t="s">
        <v>375</v>
      </c>
      <c r="L77" s="103" t="s">
        <v>401</v>
      </c>
      <c r="M77" s="103" t="s">
        <v>236</v>
      </c>
      <c r="N77" s="104" t="s">
        <v>476</v>
      </c>
      <c r="O77" s="104" t="s">
        <v>191</v>
      </c>
      <c r="P77" s="103" t="s">
        <v>594</v>
      </c>
      <c r="Q77" s="96" t="s">
        <v>304</v>
      </c>
      <c r="R77" s="96" t="s">
        <v>304</v>
      </c>
      <c r="S77" s="104" t="s">
        <v>236</v>
      </c>
      <c r="T77" s="104" t="s">
        <v>236</v>
      </c>
      <c r="U77" s="97" t="s">
        <v>307</v>
      </c>
      <c r="V77" s="97" t="s">
        <v>307</v>
      </c>
      <c r="W77" s="97" t="s">
        <v>307</v>
      </c>
      <c r="X77" s="97" t="s">
        <v>308</v>
      </c>
      <c r="Y77" s="97" t="s">
        <v>307</v>
      </c>
      <c r="Z77" s="97" t="s">
        <v>308</v>
      </c>
      <c r="AA77" s="97" t="s">
        <v>307</v>
      </c>
      <c r="AB77" s="97" t="s">
        <v>307</v>
      </c>
      <c r="AC77" s="104" t="s">
        <v>236</v>
      </c>
      <c r="AD77" s="97" t="s">
        <v>266</v>
      </c>
      <c r="AE77" s="97" t="s">
        <v>172</v>
      </c>
      <c r="AF77" s="99" t="str">
        <f t="shared" si="16"/>
        <v>ALTO</v>
      </c>
      <c r="AG77" s="97" t="s">
        <v>144</v>
      </c>
      <c r="AH77" s="99" t="str">
        <f t="shared" si="19"/>
        <v>ALTO</v>
      </c>
      <c r="AI77" s="97" t="s">
        <v>154</v>
      </c>
      <c r="AJ77" s="97" t="s">
        <v>157</v>
      </c>
      <c r="AK77" s="99" t="str">
        <f t="shared" si="20"/>
        <v>ALTO</v>
      </c>
      <c r="AL77" s="100" t="str">
        <f>VLOOKUP($AD77,Tipologías!$B$3:$H$17,2,FALSE)</f>
        <v>ALTO</v>
      </c>
      <c r="AM77" s="100">
        <f t="shared" si="21"/>
        <v>3</v>
      </c>
      <c r="AN77" s="100" t="str">
        <f>VLOOKUP($AE77,Tipologías!$A$21:$C$24,3,FALSE)</f>
        <v>MEDIO</v>
      </c>
      <c r="AO77" s="100">
        <f t="shared" si="22"/>
        <v>2</v>
      </c>
      <c r="AP77" s="100">
        <f>VLOOKUP($AI77,Tipologías!$A$38:$B$42,2,FALSE)</f>
        <v>1.5</v>
      </c>
      <c r="AQ77" s="100">
        <f>VLOOKUP($AJ77,Tipologías!$A$46:$B$53,2,FALSE)</f>
        <v>2.5</v>
      </c>
      <c r="AR77" s="100" t="str">
        <f t="shared" si="23"/>
        <v>ALTO</v>
      </c>
      <c r="AS77" s="100" t="str">
        <f>VLOOKUP($AG77,Tipologías!$A$29:$C$33,3,FALSE)</f>
        <v>ALTO</v>
      </c>
      <c r="AT77" s="100" t="str">
        <f t="shared" si="26"/>
        <v>ALTO</v>
      </c>
      <c r="AU77" s="100" t="str">
        <f t="shared" si="24"/>
        <v>ALTO</v>
      </c>
      <c r="AV77" s="100" t="str">
        <f>_xlfn.IFNA(VLOOKUP(AD77,Tipologías!$B$3:$H$17,4,0),"")</f>
        <v>INFORMACIÓN PÚBLICA CLASIFICADA</v>
      </c>
      <c r="AW77" s="100" t="str">
        <f t="shared" si="25"/>
        <v>IPC</v>
      </c>
      <c r="AX77" s="100" t="str">
        <f>_xlfn.IFNA(VLOOKUP(AD77,Tipologías!$B$3:$H$17,3,0),"")</f>
        <v>LEY 1712, ARTÍCULO 18 LITERAL A "EL DERECHO DE TODA PERSONA A LA INTIMIDAD."</v>
      </c>
      <c r="AY77" s="100" t="str">
        <f>_xlfn.IFNA(VLOOKUP(AD77,Tipologías!$B$3:$H$17,5,0),"")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77" s="100" t="str">
        <f>_xlfn.IFNA(VLOOKUP(AD77,Tipologías!$B$3:$H$17,6,0),"")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77" s="94" t="s">
        <v>238</v>
      </c>
      <c r="BB77" s="105" t="s">
        <v>601</v>
      </c>
      <c r="BC77" s="96" t="s">
        <v>242</v>
      </c>
      <c r="BD77" s="97" t="s">
        <v>602</v>
      </c>
      <c r="BE77" s="97" t="s">
        <v>603</v>
      </c>
    </row>
    <row r="78" spans="1:76" ht="100.55" customHeight="1" x14ac:dyDescent="0.25">
      <c r="A78" s="144">
        <v>69</v>
      </c>
      <c r="B78" s="102" t="s">
        <v>73</v>
      </c>
      <c r="C78" s="102" t="s">
        <v>204</v>
      </c>
      <c r="D78" s="103" t="s">
        <v>256</v>
      </c>
      <c r="E78" s="103" t="s">
        <v>591</v>
      </c>
      <c r="F78" s="152" t="s">
        <v>595</v>
      </c>
      <c r="G78" s="95" t="s">
        <v>181</v>
      </c>
      <c r="H78" s="95" t="s">
        <v>593</v>
      </c>
      <c r="I78" s="104" t="s">
        <v>249</v>
      </c>
      <c r="J78" s="102" t="s">
        <v>374</v>
      </c>
      <c r="K78" s="103" t="s">
        <v>375</v>
      </c>
      <c r="L78" s="103" t="s">
        <v>401</v>
      </c>
      <c r="M78" s="103" t="s">
        <v>236</v>
      </c>
      <c r="N78" s="104" t="s">
        <v>476</v>
      </c>
      <c r="O78" s="104" t="s">
        <v>184</v>
      </c>
      <c r="P78" s="103" t="s">
        <v>594</v>
      </c>
      <c r="Q78" s="96" t="s">
        <v>304</v>
      </c>
      <c r="R78" s="96" t="s">
        <v>304</v>
      </c>
      <c r="S78" s="104" t="s">
        <v>236</v>
      </c>
      <c r="T78" s="104" t="s">
        <v>236</v>
      </c>
      <c r="U78" s="97" t="s">
        <v>307</v>
      </c>
      <c r="V78" s="97" t="s">
        <v>307</v>
      </c>
      <c r="W78" s="97" t="s">
        <v>307</v>
      </c>
      <c r="X78" s="97" t="s">
        <v>308</v>
      </c>
      <c r="Y78" s="97" t="s">
        <v>307</v>
      </c>
      <c r="Z78" s="97" t="s">
        <v>308</v>
      </c>
      <c r="AA78" s="97" t="s">
        <v>307</v>
      </c>
      <c r="AB78" s="97" t="s">
        <v>307</v>
      </c>
      <c r="AC78" s="104" t="s">
        <v>236</v>
      </c>
      <c r="AD78" s="97" t="s">
        <v>266</v>
      </c>
      <c r="AE78" s="97" t="s">
        <v>172</v>
      </c>
      <c r="AF78" s="99" t="str">
        <f t="shared" si="16"/>
        <v>ALTO</v>
      </c>
      <c r="AG78" s="97" t="s">
        <v>144</v>
      </c>
      <c r="AH78" s="99" t="str">
        <f t="shared" si="19"/>
        <v>ALTO</v>
      </c>
      <c r="AI78" s="97" t="s">
        <v>154</v>
      </c>
      <c r="AJ78" s="97" t="s">
        <v>157</v>
      </c>
      <c r="AK78" s="99" t="str">
        <f t="shared" si="20"/>
        <v>ALTO</v>
      </c>
      <c r="AL78" s="100" t="str">
        <f>VLOOKUP($AD78,Tipologías!$B$3:$H$17,2,FALSE)</f>
        <v>ALTO</v>
      </c>
      <c r="AM78" s="100">
        <f t="shared" si="21"/>
        <v>3</v>
      </c>
      <c r="AN78" s="100" t="str">
        <f>VLOOKUP($AE78,Tipologías!$A$21:$C$24,3,FALSE)</f>
        <v>MEDIO</v>
      </c>
      <c r="AO78" s="100">
        <f t="shared" si="22"/>
        <v>2</v>
      </c>
      <c r="AP78" s="100">
        <f>VLOOKUP($AI78,Tipologías!$A$38:$B$42,2,FALSE)</f>
        <v>1.5</v>
      </c>
      <c r="AQ78" s="100">
        <f>VLOOKUP($AJ78,Tipologías!$A$46:$B$53,2,FALSE)</f>
        <v>2.5</v>
      </c>
      <c r="AR78" s="100" t="str">
        <f t="shared" si="23"/>
        <v>ALTO</v>
      </c>
      <c r="AS78" s="100" t="str">
        <f>VLOOKUP($AG78,Tipologías!$A$29:$C$33,3,FALSE)</f>
        <v>ALTO</v>
      </c>
      <c r="AT78" s="100" t="str">
        <f t="shared" si="26"/>
        <v>ALTO</v>
      </c>
      <c r="AU78" s="100" t="str">
        <f t="shared" si="24"/>
        <v>ALTO</v>
      </c>
      <c r="AV78" s="100" t="str">
        <f>_xlfn.IFNA(VLOOKUP(AD78,Tipologías!$B$3:$H$17,4,0),"")</f>
        <v>INFORMACIÓN PÚBLICA CLASIFICADA</v>
      </c>
      <c r="AW78" s="100" t="str">
        <f t="shared" si="25"/>
        <v>IPC</v>
      </c>
      <c r="AX78" s="100" t="str">
        <f>_xlfn.IFNA(VLOOKUP(AD78,Tipologías!$B$3:$H$17,3,0),"")</f>
        <v>LEY 1712, ARTÍCULO 18 LITERAL A "EL DERECHO DE TODA PERSONA A LA INTIMIDAD."</v>
      </c>
      <c r="AY78" s="100" t="str">
        <f>_xlfn.IFNA(VLOOKUP(AD78,Tipologías!$B$3:$H$17,5,0),"")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78" s="100" t="str">
        <f>_xlfn.IFNA(VLOOKUP(AD78,Tipologías!$B$3:$H$17,6,0),"")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78" s="94" t="s">
        <v>238</v>
      </c>
      <c r="BB78" s="105" t="s">
        <v>601</v>
      </c>
      <c r="BC78" s="96" t="s">
        <v>242</v>
      </c>
      <c r="BD78" s="97" t="s">
        <v>602</v>
      </c>
      <c r="BE78" s="97" t="s">
        <v>603</v>
      </c>
    </row>
    <row r="79" spans="1:76" ht="100.55" customHeight="1" x14ac:dyDescent="0.25">
      <c r="A79" s="144">
        <v>70</v>
      </c>
      <c r="B79" s="102" t="s">
        <v>73</v>
      </c>
      <c r="C79" s="102" t="s">
        <v>204</v>
      </c>
      <c r="D79" s="103" t="s">
        <v>256</v>
      </c>
      <c r="E79" s="103" t="s">
        <v>591</v>
      </c>
      <c r="F79" s="152" t="s">
        <v>596</v>
      </c>
      <c r="G79" s="95" t="s">
        <v>214</v>
      </c>
      <c r="H79" s="95" t="s">
        <v>593</v>
      </c>
      <c r="I79" s="104" t="s">
        <v>249</v>
      </c>
      <c r="J79" s="102" t="s">
        <v>374</v>
      </c>
      <c r="K79" s="103" t="s">
        <v>375</v>
      </c>
      <c r="L79" s="103" t="s">
        <v>401</v>
      </c>
      <c r="M79" s="103" t="s">
        <v>236</v>
      </c>
      <c r="N79" s="104" t="s">
        <v>476</v>
      </c>
      <c r="O79" s="104" t="s">
        <v>191</v>
      </c>
      <c r="P79" s="103" t="s">
        <v>597</v>
      </c>
      <c r="Q79" s="96" t="s">
        <v>304</v>
      </c>
      <c r="R79" s="96" t="s">
        <v>304</v>
      </c>
      <c r="S79" s="104" t="s">
        <v>236</v>
      </c>
      <c r="T79" s="104" t="s">
        <v>236</v>
      </c>
      <c r="U79" s="97" t="s">
        <v>307</v>
      </c>
      <c r="V79" s="97" t="s">
        <v>307</v>
      </c>
      <c r="W79" s="97" t="s">
        <v>307</v>
      </c>
      <c r="X79" s="97" t="s">
        <v>308</v>
      </c>
      <c r="Y79" s="97" t="s">
        <v>307</v>
      </c>
      <c r="Z79" s="97" t="s">
        <v>308</v>
      </c>
      <c r="AA79" s="97" t="s">
        <v>307</v>
      </c>
      <c r="AB79" s="97" t="s">
        <v>307</v>
      </c>
      <c r="AC79" s="104" t="s">
        <v>236</v>
      </c>
      <c r="AD79" s="97" t="s">
        <v>266</v>
      </c>
      <c r="AE79" s="97" t="s">
        <v>172</v>
      </c>
      <c r="AF79" s="99" t="str">
        <f t="shared" si="16"/>
        <v>ALTO</v>
      </c>
      <c r="AG79" s="97" t="s">
        <v>144</v>
      </c>
      <c r="AH79" s="99" t="str">
        <f t="shared" si="19"/>
        <v>ALTO</v>
      </c>
      <c r="AI79" s="97" t="s">
        <v>153</v>
      </c>
      <c r="AJ79" s="97" t="s">
        <v>157</v>
      </c>
      <c r="AK79" s="99" t="str">
        <f t="shared" si="20"/>
        <v>ALTO</v>
      </c>
      <c r="AL79" s="100" t="str">
        <f>VLOOKUP($AD79,Tipologías!$B$3:$H$17,2,FALSE)</f>
        <v>ALTO</v>
      </c>
      <c r="AM79" s="100">
        <f t="shared" si="21"/>
        <v>3</v>
      </c>
      <c r="AN79" s="100" t="str">
        <f>VLOOKUP($AE79,Tipologías!$A$21:$C$24,3,FALSE)</f>
        <v>MEDIO</v>
      </c>
      <c r="AO79" s="100">
        <f t="shared" si="22"/>
        <v>2</v>
      </c>
      <c r="AP79" s="100">
        <f>VLOOKUP($AI79,Tipologías!$A$38:$B$42,2,FALSE)</f>
        <v>1</v>
      </c>
      <c r="AQ79" s="100">
        <f>VLOOKUP($AJ79,Tipologías!$A$46:$B$53,2,FALSE)</f>
        <v>2.5</v>
      </c>
      <c r="AR79" s="100" t="str">
        <f t="shared" si="23"/>
        <v>ALTO</v>
      </c>
      <c r="AS79" s="100" t="str">
        <f>VLOOKUP($AG79,Tipologías!$A$29:$C$33,3,FALSE)</f>
        <v>ALTO</v>
      </c>
      <c r="AT79" s="100" t="str">
        <f t="shared" si="26"/>
        <v>ALTO</v>
      </c>
      <c r="AU79" s="100" t="str">
        <f t="shared" si="24"/>
        <v>ALTO</v>
      </c>
      <c r="AV79" s="100" t="str">
        <f>_xlfn.IFNA(VLOOKUP(AD79,Tipologías!$B$3:$H$17,4,0),"")</f>
        <v>INFORMACIÓN PÚBLICA CLASIFICADA</v>
      </c>
      <c r="AW79" s="100" t="str">
        <f t="shared" si="25"/>
        <v>IPC</v>
      </c>
      <c r="AX79" s="100" t="str">
        <f>_xlfn.IFNA(VLOOKUP(AD79,Tipologías!$B$3:$H$17,3,0),"")</f>
        <v>LEY 1712, ARTÍCULO 18 LITERAL A "EL DERECHO DE TODA PERSONA A LA INTIMIDAD."</v>
      </c>
      <c r="AY79" s="100" t="str">
        <f>_xlfn.IFNA(VLOOKUP(AD79,Tipologías!$B$3:$H$17,5,0),"")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79" s="100" t="str">
        <f>_xlfn.IFNA(VLOOKUP(AD79,Tipologías!$B$3:$H$17,6,0),"")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79" s="94" t="s">
        <v>238</v>
      </c>
      <c r="BB79" s="105" t="s">
        <v>601</v>
      </c>
      <c r="BC79" s="96" t="s">
        <v>242</v>
      </c>
      <c r="BD79" s="97" t="s">
        <v>602</v>
      </c>
      <c r="BE79" s="97" t="s">
        <v>603</v>
      </c>
    </row>
    <row r="80" spans="1:76" ht="100.55" customHeight="1" x14ac:dyDescent="0.25">
      <c r="A80" s="144">
        <v>71</v>
      </c>
      <c r="B80" s="102" t="s">
        <v>73</v>
      </c>
      <c r="C80" s="102" t="s">
        <v>204</v>
      </c>
      <c r="D80" s="103" t="s">
        <v>256</v>
      </c>
      <c r="E80" s="103" t="s">
        <v>591</v>
      </c>
      <c r="F80" s="152" t="s">
        <v>598</v>
      </c>
      <c r="G80" s="95" t="s">
        <v>240</v>
      </c>
      <c r="H80" s="95" t="s">
        <v>593</v>
      </c>
      <c r="I80" s="104" t="s">
        <v>249</v>
      </c>
      <c r="J80" s="102" t="s">
        <v>374</v>
      </c>
      <c r="K80" s="103" t="s">
        <v>375</v>
      </c>
      <c r="L80" s="103" t="s">
        <v>401</v>
      </c>
      <c r="M80" s="103" t="s">
        <v>236</v>
      </c>
      <c r="N80" s="104" t="s">
        <v>476</v>
      </c>
      <c r="O80" s="104" t="s">
        <v>184</v>
      </c>
      <c r="P80" s="103" t="s">
        <v>594</v>
      </c>
      <c r="Q80" s="96" t="s">
        <v>304</v>
      </c>
      <c r="R80" s="96" t="s">
        <v>304</v>
      </c>
      <c r="S80" s="104" t="s">
        <v>236</v>
      </c>
      <c r="T80" s="104" t="s">
        <v>236</v>
      </c>
      <c r="U80" s="97" t="s">
        <v>307</v>
      </c>
      <c r="V80" s="97" t="s">
        <v>307</v>
      </c>
      <c r="W80" s="97" t="s">
        <v>307</v>
      </c>
      <c r="X80" s="97" t="s">
        <v>308</v>
      </c>
      <c r="Y80" s="97" t="s">
        <v>307</v>
      </c>
      <c r="Z80" s="97" t="s">
        <v>308</v>
      </c>
      <c r="AA80" s="97" t="s">
        <v>307</v>
      </c>
      <c r="AB80" s="97" t="s">
        <v>307</v>
      </c>
      <c r="AC80" s="104" t="s">
        <v>236</v>
      </c>
      <c r="AD80" s="97" t="s">
        <v>266</v>
      </c>
      <c r="AE80" s="97" t="s">
        <v>172</v>
      </c>
      <c r="AF80" s="99" t="str">
        <f t="shared" si="16"/>
        <v>ALTO</v>
      </c>
      <c r="AG80" s="97" t="s">
        <v>144</v>
      </c>
      <c r="AH80" s="99" t="str">
        <f t="shared" si="19"/>
        <v>ALTO</v>
      </c>
      <c r="AI80" s="97" t="s">
        <v>154</v>
      </c>
      <c r="AJ80" s="97" t="s">
        <v>157</v>
      </c>
      <c r="AK80" s="99" t="str">
        <f t="shared" si="20"/>
        <v>ALTO</v>
      </c>
      <c r="AL80" s="100" t="str">
        <f>VLOOKUP($AD80,Tipologías!$B$3:$H$17,2,FALSE)</f>
        <v>ALTO</v>
      </c>
      <c r="AM80" s="100">
        <f t="shared" si="21"/>
        <v>3</v>
      </c>
      <c r="AN80" s="100" t="str">
        <f>VLOOKUP($AE80,Tipologías!$A$21:$C$24,3,FALSE)</f>
        <v>MEDIO</v>
      </c>
      <c r="AO80" s="100">
        <f t="shared" si="22"/>
        <v>2</v>
      </c>
      <c r="AP80" s="100">
        <f>VLOOKUP($AI80,Tipologías!$A$38:$B$42,2,FALSE)</f>
        <v>1.5</v>
      </c>
      <c r="AQ80" s="100">
        <f>VLOOKUP($AJ80,Tipologías!$A$46:$B$53,2,FALSE)</f>
        <v>2.5</v>
      </c>
      <c r="AR80" s="100" t="str">
        <f t="shared" si="23"/>
        <v>ALTO</v>
      </c>
      <c r="AS80" s="100" t="str">
        <f>VLOOKUP($AG80,Tipologías!$A$29:$C$33,3,FALSE)</f>
        <v>ALTO</v>
      </c>
      <c r="AT80" s="100" t="str">
        <f t="shared" si="26"/>
        <v>ALTO</v>
      </c>
      <c r="AU80" s="100" t="str">
        <f t="shared" si="24"/>
        <v>ALTO</v>
      </c>
      <c r="AV80" s="100" t="str">
        <f>_xlfn.IFNA(VLOOKUP(AD80,Tipologías!$B$3:$H$17,4,0),"")</f>
        <v>INFORMACIÓN PÚBLICA CLASIFICADA</v>
      </c>
      <c r="AW80" s="100" t="str">
        <f t="shared" si="25"/>
        <v>IPC</v>
      </c>
      <c r="AX80" s="100" t="str">
        <f>_xlfn.IFNA(VLOOKUP(AD80,Tipologías!$B$3:$H$17,3,0),"")</f>
        <v>LEY 1712, ARTÍCULO 18 LITERAL A "EL DERECHO DE TODA PERSONA A LA INTIMIDAD."</v>
      </c>
      <c r="AY80" s="100" t="str">
        <f>_xlfn.IFNA(VLOOKUP(AD80,Tipologías!$B$3:$H$17,5,0),"")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80" s="100" t="str">
        <f>_xlfn.IFNA(VLOOKUP(AD80,Tipologías!$B$3:$H$17,6,0),"")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80" s="94" t="s">
        <v>238</v>
      </c>
      <c r="BB80" s="105" t="s">
        <v>601</v>
      </c>
      <c r="BC80" s="96" t="s">
        <v>242</v>
      </c>
      <c r="BD80" s="97" t="s">
        <v>602</v>
      </c>
      <c r="BE80" s="97" t="s">
        <v>603</v>
      </c>
    </row>
    <row r="81" spans="1:57" ht="100.55" customHeight="1" x14ac:dyDescent="0.25">
      <c r="A81" s="144">
        <v>72</v>
      </c>
      <c r="B81" s="102" t="s">
        <v>73</v>
      </c>
      <c r="C81" s="102" t="s">
        <v>204</v>
      </c>
      <c r="D81" s="103" t="s">
        <v>256</v>
      </c>
      <c r="E81" s="103" t="s">
        <v>586</v>
      </c>
      <c r="F81" s="152" t="s">
        <v>599</v>
      </c>
      <c r="G81" s="95" t="s">
        <v>179</v>
      </c>
      <c r="H81" s="95" t="s">
        <v>600</v>
      </c>
      <c r="I81" s="104" t="s">
        <v>600</v>
      </c>
      <c r="J81" s="102" t="s">
        <v>410</v>
      </c>
      <c r="K81" s="103" t="s">
        <v>375</v>
      </c>
      <c r="L81" s="103" t="s">
        <v>401</v>
      </c>
      <c r="M81" s="103" t="s">
        <v>256</v>
      </c>
      <c r="N81" s="104" t="s">
        <v>236</v>
      </c>
      <c r="O81" s="104" t="s">
        <v>191</v>
      </c>
      <c r="P81" s="103" t="s">
        <v>236</v>
      </c>
      <c r="Q81" s="96" t="s">
        <v>304</v>
      </c>
      <c r="R81" s="96" t="s">
        <v>304</v>
      </c>
      <c r="S81" s="104" t="s">
        <v>236</v>
      </c>
      <c r="T81" s="104" t="s">
        <v>236</v>
      </c>
      <c r="U81" s="97" t="s">
        <v>307</v>
      </c>
      <c r="V81" s="97" t="s">
        <v>307</v>
      </c>
      <c r="W81" s="97" t="s">
        <v>307</v>
      </c>
      <c r="X81" s="97" t="s">
        <v>308</v>
      </c>
      <c r="Y81" s="97" t="s">
        <v>308</v>
      </c>
      <c r="Z81" s="97" t="s">
        <v>308</v>
      </c>
      <c r="AA81" s="97" t="s">
        <v>236</v>
      </c>
      <c r="AB81" s="97" t="s">
        <v>236</v>
      </c>
      <c r="AC81" s="104" t="s">
        <v>236</v>
      </c>
      <c r="AD81" s="97" t="s">
        <v>276</v>
      </c>
      <c r="AE81" s="97" t="s">
        <v>174</v>
      </c>
      <c r="AF81" s="99" t="str">
        <f t="shared" si="16"/>
        <v>ALTO</v>
      </c>
      <c r="AG81" s="97" t="s">
        <v>141</v>
      </c>
      <c r="AH81" s="99" t="str">
        <f t="shared" si="19"/>
        <v>BAJO</v>
      </c>
      <c r="AI81" s="97" t="s">
        <v>154</v>
      </c>
      <c r="AJ81" s="97" t="s">
        <v>161</v>
      </c>
      <c r="AK81" s="99" t="str">
        <f t="shared" si="20"/>
        <v>MEDIO</v>
      </c>
      <c r="AL81" s="100" t="str">
        <f>VLOOKUP($AD81,Tipologías!$B$3:$H$17,2,FALSE)</f>
        <v>ALTO</v>
      </c>
      <c r="AM81" s="100">
        <f t="shared" si="21"/>
        <v>3</v>
      </c>
      <c r="AN81" s="100" t="str">
        <f>VLOOKUP($AE81,Tipologías!$A$21:$C$24,3,FALSE)</f>
        <v>ALTO</v>
      </c>
      <c r="AO81" s="100">
        <f t="shared" si="22"/>
        <v>3</v>
      </c>
      <c r="AP81" s="100">
        <f>VLOOKUP($AI81,Tipologías!$A$38:$B$42,2,FALSE)</f>
        <v>1.5</v>
      </c>
      <c r="AQ81" s="100">
        <f>VLOOKUP($AJ81,Tipologías!$A$46:$B$53,2,FALSE)</f>
        <v>1.25</v>
      </c>
      <c r="AR81" s="100" t="str">
        <f t="shared" si="23"/>
        <v>ALTO</v>
      </c>
      <c r="AS81" s="100" t="str">
        <f>VLOOKUP($AG81,Tipologías!$A$29:$C$33,3,FALSE)</f>
        <v>BAJO</v>
      </c>
      <c r="AT81" s="100" t="str">
        <f t="shared" si="26"/>
        <v>MEDIO</v>
      </c>
      <c r="AU81" s="100" t="str">
        <f t="shared" si="24"/>
        <v>MEDIO</v>
      </c>
      <c r="AV81" s="100" t="str">
        <f>_xlfn.IFNA(VLOOKUP(AD81,Tipologías!$B$3:$H$17,4,0),"")</f>
        <v>INFORMACIÓN PÚBLICA RESERVADA</v>
      </c>
      <c r="AW81" s="100" t="str">
        <f t="shared" si="25"/>
        <v>IPR</v>
      </c>
      <c r="AX81" s="100" t="str">
        <f>_xlfn.IFNA(VLOOKUP(AD81,Tipologías!$B$3:$H$17,3,0),"")</f>
        <v>LEY 1712 ARTÍCULO 19 LITERAL H "LA ESTABILIDAD MACROECONÓMICA Y FINANCIERA DEL PAÍS."</v>
      </c>
      <c r="AY81" s="100" t="str">
        <f>_xlfn.IFNA(VLOOKUP(AD81,Tipologías!$B$3:$H$17,5,0),"")</f>
        <v xml:space="preserve">LEY 1755 ARTÍCULO 24 LITERAL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
      <c r="AZ81" s="100" t="str">
        <f>_xlfn.IFNA(VLOOKUP(AD81,Tipologías!$B$3:$H$17,6,0),"")</f>
        <v>LEY 1712 DE 2014</v>
      </c>
      <c r="BA81" s="94" t="s">
        <v>237</v>
      </c>
      <c r="BB81" s="105" t="s">
        <v>601</v>
      </c>
      <c r="BC81" s="96" t="s">
        <v>242</v>
      </c>
      <c r="BD81" s="97" t="s">
        <v>604</v>
      </c>
      <c r="BE81" s="97" t="s">
        <v>603</v>
      </c>
    </row>
    <row r="82" spans="1:57" ht="100.55" customHeight="1" x14ac:dyDescent="0.25">
      <c r="A82" s="144">
        <v>73</v>
      </c>
      <c r="B82" s="102" t="s">
        <v>73</v>
      </c>
      <c r="C82" s="102" t="s">
        <v>204</v>
      </c>
      <c r="D82" s="103" t="s">
        <v>259</v>
      </c>
      <c r="E82" s="103" t="s">
        <v>605</v>
      </c>
      <c r="F82" s="152" t="s">
        <v>606</v>
      </c>
      <c r="G82" s="95" t="s">
        <v>246</v>
      </c>
      <c r="H82" s="95" t="s">
        <v>259</v>
      </c>
      <c r="I82" s="104" t="s">
        <v>259</v>
      </c>
      <c r="J82" s="102" t="s">
        <v>380</v>
      </c>
      <c r="K82" s="103" t="s">
        <v>375</v>
      </c>
      <c r="L82" s="103" t="s">
        <v>401</v>
      </c>
      <c r="M82" s="103" t="s">
        <v>607</v>
      </c>
      <c r="N82" s="104" t="s">
        <v>608</v>
      </c>
      <c r="O82" s="104" t="s">
        <v>184</v>
      </c>
      <c r="P82" s="103" t="s">
        <v>609</v>
      </c>
      <c r="Q82" s="96" t="s">
        <v>304</v>
      </c>
      <c r="R82" s="96" t="s">
        <v>304</v>
      </c>
      <c r="S82" s="104" t="s">
        <v>426</v>
      </c>
      <c r="T82" s="104" t="s">
        <v>610</v>
      </c>
      <c r="U82" s="97" t="s">
        <v>307</v>
      </c>
      <c r="V82" s="97" t="s">
        <v>307</v>
      </c>
      <c r="W82" s="97" t="s">
        <v>307</v>
      </c>
      <c r="X82" s="97" t="s">
        <v>307</v>
      </c>
      <c r="Y82" s="97" t="s">
        <v>307</v>
      </c>
      <c r="Z82" s="97" t="s">
        <v>307</v>
      </c>
      <c r="AA82" s="97" t="s">
        <v>307</v>
      </c>
      <c r="AB82" s="97" t="s">
        <v>307</v>
      </c>
      <c r="AC82" s="104" t="s">
        <v>236</v>
      </c>
      <c r="AD82" s="97" t="s">
        <v>268</v>
      </c>
      <c r="AE82" s="97" t="s">
        <v>174</v>
      </c>
      <c r="AF82" s="99" t="str">
        <f t="shared" si="16"/>
        <v>ALTO</v>
      </c>
      <c r="AG82" s="97" t="s">
        <v>141</v>
      </c>
      <c r="AH82" s="99" t="str">
        <f t="shared" si="19"/>
        <v>BAJO</v>
      </c>
      <c r="AI82" s="97" t="s">
        <v>149</v>
      </c>
      <c r="AJ82" s="97" t="s">
        <v>162</v>
      </c>
      <c r="AK82" s="99" t="str">
        <f t="shared" si="20"/>
        <v>BAJO</v>
      </c>
      <c r="AL82" s="100" t="str">
        <f>VLOOKUP($AD82,Tipologías!$B$3:$H$17,2,FALSE)</f>
        <v>ALTO</v>
      </c>
      <c r="AM82" s="100">
        <f t="shared" si="21"/>
        <v>3</v>
      </c>
      <c r="AN82" s="100" t="str">
        <f>VLOOKUP($AE82,Tipologías!$A$21:$C$24,3,FALSE)</f>
        <v>ALTO</v>
      </c>
      <c r="AO82" s="100">
        <f t="shared" si="22"/>
        <v>3</v>
      </c>
      <c r="AP82" s="100">
        <f>VLOOKUP($AI82,Tipologías!$A$38:$B$42,2,FALSE)</f>
        <v>0</v>
      </c>
      <c r="AQ82" s="100">
        <f>VLOOKUP($AJ82,Tipologías!$A$46:$B$53,2,FALSE)</f>
        <v>1</v>
      </c>
      <c r="AR82" s="100" t="str">
        <f t="shared" si="23"/>
        <v>ALTO</v>
      </c>
      <c r="AS82" s="100" t="str">
        <f>VLOOKUP($AG82,Tipologías!$A$29:$C$33,3,FALSE)</f>
        <v>BAJO</v>
      </c>
      <c r="AT82" s="100" t="str">
        <f t="shared" si="26"/>
        <v>BAJO</v>
      </c>
      <c r="AU82" s="100" t="str">
        <f t="shared" si="24"/>
        <v>MEDIO</v>
      </c>
      <c r="AV82" s="100" t="str">
        <f>_xlfn.IFNA(VLOOKUP(AD82,Tipologías!$B$3:$H$17,4,0),"")</f>
        <v>INFORMACIÓN PÚBLICA CLASIFICADA</v>
      </c>
      <c r="AW82" s="100" t="str">
        <f t="shared" si="25"/>
        <v>IPC</v>
      </c>
      <c r="AX82" s="100" t="str">
        <f>_xlfn.IFNA(VLOOKUP(AD82,Tipologías!$B$3:$H$17,3,0),"")</f>
        <v>LEY 1712, ARTÍCULO 18 LITERAL C "LOS SECRETOS COMERCIALES, INDUSTRIALES Y PROFESIONALES, ASÍ COMO LOS ESTIPULADOS EN EL PARÁGRAFO DEL ARTÍCULO 77 DE LA LEY 1474 DE 2011."</v>
      </c>
      <c r="AY82" s="100" t="str">
        <f>_xlfn.IFNA(VLOOKUP(AD82,Tipologías!$B$3:$H$17,5,0),"")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82" s="100" t="str">
        <f>_xlfn.IFNA(VLOOKUP(AD82,Tipologías!$B$3:$H$17,6,0),"")</f>
        <v>LEY 1712 DE 2014</v>
      </c>
      <c r="BA82" s="94" t="s">
        <v>238</v>
      </c>
      <c r="BB82" s="105">
        <v>44727</v>
      </c>
      <c r="BC82" s="96" t="s">
        <v>284</v>
      </c>
      <c r="BD82" s="97" t="s">
        <v>625</v>
      </c>
      <c r="BE82" s="97" t="s">
        <v>626</v>
      </c>
    </row>
    <row r="83" spans="1:57" ht="100.55" customHeight="1" x14ac:dyDescent="0.25">
      <c r="A83" s="144">
        <v>74</v>
      </c>
      <c r="B83" s="102" t="s">
        <v>73</v>
      </c>
      <c r="C83" s="102" t="s">
        <v>204</v>
      </c>
      <c r="D83" s="103" t="s">
        <v>259</v>
      </c>
      <c r="E83" s="103" t="s">
        <v>605</v>
      </c>
      <c r="F83" s="152" t="s">
        <v>611</v>
      </c>
      <c r="G83" s="95" t="s">
        <v>246</v>
      </c>
      <c r="H83" s="95" t="s">
        <v>259</v>
      </c>
      <c r="I83" s="104" t="s">
        <v>259</v>
      </c>
      <c r="J83" s="102" t="s">
        <v>380</v>
      </c>
      <c r="K83" s="103" t="s">
        <v>375</v>
      </c>
      <c r="L83" s="103" t="s">
        <v>401</v>
      </c>
      <c r="M83" s="103" t="s">
        <v>607</v>
      </c>
      <c r="N83" s="104" t="s">
        <v>612</v>
      </c>
      <c r="O83" s="104" t="s">
        <v>190</v>
      </c>
      <c r="P83" s="103" t="s">
        <v>609</v>
      </c>
      <c r="Q83" s="96" t="s">
        <v>304</v>
      </c>
      <c r="R83" s="96" t="s">
        <v>304</v>
      </c>
      <c r="S83" s="104" t="s">
        <v>613</v>
      </c>
      <c r="T83" s="104" t="s">
        <v>614</v>
      </c>
      <c r="U83" s="97" t="s">
        <v>307</v>
      </c>
      <c r="V83" s="97" t="s">
        <v>307</v>
      </c>
      <c r="W83" s="97" t="s">
        <v>308</v>
      </c>
      <c r="X83" s="97" t="s">
        <v>308</v>
      </c>
      <c r="Y83" s="97" t="s">
        <v>308</v>
      </c>
      <c r="Z83" s="97" t="s">
        <v>308</v>
      </c>
      <c r="AA83" s="97" t="s">
        <v>308</v>
      </c>
      <c r="AB83" s="97" t="s">
        <v>308</v>
      </c>
      <c r="AC83" s="104" t="s">
        <v>236</v>
      </c>
      <c r="AD83" s="97" t="s">
        <v>268</v>
      </c>
      <c r="AE83" s="97" t="s">
        <v>174</v>
      </c>
      <c r="AF83" s="99" t="str">
        <f t="shared" si="16"/>
        <v>ALTO</v>
      </c>
      <c r="AG83" s="97" t="s">
        <v>144</v>
      </c>
      <c r="AH83" s="99" t="str">
        <f t="shared" si="19"/>
        <v>ALTO</v>
      </c>
      <c r="AI83" s="97" t="s">
        <v>153</v>
      </c>
      <c r="AJ83" s="97" t="s">
        <v>163</v>
      </c>
      <c r="AK83" s="99" t="str">
        <f t="shared" si="20"/>
        <v>BAJO</v>
      </c>
      <c r="AL83" s="100" t="str">
        <f>VLOOKUP($AD83,Tipologías!$B$3:$H$17,2,FALSE)</f>
        <v>ALTO</v>
      </c>
      <c r="AM83" s="100">
        <f t="shared" si="21"/>
        <v>3</v>
      </c>
      <c r="AN83" s="100" t="str">
        <f>VLOOKUP($AE83,Tipologías!$A$21:$C$24,3,FALSE)</f>
        <v>ALTO</v>
      </c>
      <c r="AO83" s="100">
        <f t="shared" si="22"/>
        <v>3</v>
      </c>
      <c r="AP83" s="100">
        <f>VLOOKUP($AI83,Tipologías!$A$38:$B$42,2,FALSE)</f>
        <v>1</v>
      </c>
      <c r="AQ83" s="100">
        <f>VLOOKUP($AJ83,Tipologías!$A$46:$B$53,2,FALSE)</f>
        <v>0.5</v>
      </c>
      <c r="AR83" s="100" t="str">
        <f t="shared" si="23"/>
        <v>ALTO</v>
      </c>
      <c r="AS83" s="100" t="str">
        <f>VLOOKUP($AG83,Tipologías!$A$29:$C$33,3,FALSE)</f>
        <v>ALTO</v>
      </c>
      <c r="AT83" s="100" t="str">
        <f t="shared" si="26"/>
        <v>BAJO</v>
      </c>
      <c r="AU83" s="100" t="str">
        <f t="shared" si="24"/>
        <v>ALTO</v>
      </c>
      <c r="AV83" s="100" t="str">
        <f>_xlfn.IFNA(VLOOKUP(AD83,Tipologías!$B$3:$H$17,4,0),"")</f>
        <v>INFORMACIÓN PÚBLICA CLASIFICADA</v>
      </c>
      <c r="AW83" s="100" t="str">
        <f t="shared" si="25"/>
        <v>IPC</v>
      </c>
      <c r="AX83" s="100" t="str">
        <f>_xlfn.IFNA(VLOOKUP(AD83,Tipologías!$B$3:$H$17,3,0),"")</f>
        <v>LEY 1712, ARTÍCULO 18 LITERAL C "LOS SECRETOS COMERCIALES, INDUSTRIALES Y PROFESIONALES, ASÍ COMO LOS ESTIPULADOS EN EL PARÁGRAFO DEL ARTÍCULO 77 DE LA LEY 1474 DE 2011."</v>
      </c>
      <c r="AY83" s="100" t="str">
        <f>_xlfn.IFNA(VLOOKUP(AD83,Tipologías!$B$3:$H$17,5,0),"")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83" s="100" t="str">
        <f>_xlfn.IFNA(VLOOKUP(AD83,Tipologías!$B$3:$H$17,6,0),"")</f>
        <v>LEY 1712 DE 2014</v>
      </c>
      <c r="BA83" s="94" t="s">
        <v>238</v>
      </c>
      <c r="BB83" s="105">
        <v>44727</v>
      </c>
      <c r="BC83" s="96" t="s">
        <v>242</v>
      </c>
      <c r="BD83" s="97" t="s">
        <v>625</v>
      </c>
      <c r="BE83" s="97" t="s">
        <v>626</v>
      </c>
    </row>
    <row r="84" spans="1:57" ht="100.55" customHeight="1" x14ac:dyDescent="0.25">
      <c r="A84" s="144">
        <v>75</v>
      </c>
      <c r="B84" s="102" t="s">
        <v>73</v>
      </c>
      <c r="C84" s="102" t="s">
        <v>204</v>
      </c>
      <c r="D84" s="103" t="s">
        <v>259</v>
      </c>
      <c r="E84" s="103" t="s">
        <v>605</v>
      </c>
      <c r="F84" s="152" t="s">
        <v>615</v>
      </c>
      <c r="G84" s="95" t="s">
        <v>179</v>
      </c>
      <c r="H84" s="95" t="s">
        <v>259</v>
      </c>
      <c r="I84" s="104" t="s">
        <v>605</v>
      </c>
      <c r="J84" s="102" t="s">
        <v>374</v>
      </c>
      <c r="K84" s="103" t="s">
        <v>375</v>
      </c>
      <c r="L84" s="103" t="s">
        <v>401</v>
      </c>
      <c r="M84" s="103" t="s">
        <v>616</v>
      </c>
      <c r="N84" s="104" t="s">
        <v>617</v>
      </c>
      <c r="O84" s="104" t="s">
        <v>191</v>
      </c>
      <c r="P84" s="103" t="s">
        <v>236</v>
      </c>
      <c r="Q84" s="96" t="s">
        <v>304</v>
      </c>
      <c r="R84" s="96" t="s">
        <v>236</v>
      </c>
      <c r="S84" s="104" t="s">
        <v>236</v>
      </c>
      <c r="T84" s="104" t="s">
        <v>236</v>
      </c>
      <c r="U84" s="97" t="s">
        <v>308</v>
      </c>
      <c r="V84" s="97" t="s">
        <v>236</v>
      </c>
      <c r="W84" s="97" t="s">
        <v>236</v>
      </c>
      <c r="X84" s="97" t="s">
        <v>236</v>
      </c>
      <c r="Y84" s="97" t="s">
        <v>236</v>
      </c>
      <c r="Z84" s="97" t="s">
        <v>236</v>
      </c>
      <c r="AA84" s="97" t="s">
        <v>236</v>
      </c>
      <c r="AB84" s="97" t="s">
        <v>236</v>
      </c>
      <c r="AC84" s="104" t="s">
        <v>236</v>
      </c>
      <c r="AD84" s="97" t="s">
        <v>268</v>
      </c>
      <c r="AE84" s="97" t="s">
        <v>172</v>
      </c>
      <c r="AF84" s="99" t="str">
        <f t="shared" si="16"/>
        <v>ALTO</v>
      </c>
      <c r="AG84" s="97" t="s">
        <v>144</v>
      </c>
      <c r="AH84" s="99" t="str">
        <f t="shared" si="19"/>
        <v>ALTO</v>
      </c>
      <c r="AI84" s="97" t="s">
        <v>153</v>
      </c>
      <c r="AJ84" s="97" t="s">
        <v>160</v>
      </c>
      <c r="AK84" s="99" t="str">
        <f t="shared" si="20"/>
        <v>MEDIO</v>
      </c>
      <c r="AL84" s="100" t="str">
        <f>VLOOKUP($AD84,Tipologías!$B$3:$H$17,2,FALSE)</f>
        <v>ALTO</v>
      </c>
      <c r="AM84" s="100">
        <f t="shared" si="21"/>
        <v>3</v>
      </c>
      <c r="AN84" s="100" t="str">
        <f>VLOOKUP($AE84,Tipologías!$A$21:$C$24,3,FALSE)</f>
        <v>MEDIO</v>
      </c>
      <c r="AO84" s="100">
        <f t="shared" si="22"/>
        <v>2</v>
      </c>
      <c r="AP84" s="100">
        <f>VLOOKUP($AI84,Tipologías!$A$38:$B$42,2,FALSE)</f>
        <v>1</v>
      </c>
      <c r="AQ84" s="100">
        <f>VLOOKUP($AJ84,Tipologías!$A$46:$B$53,2,FALSE)</f>
        <v>1.5</v>
      </c>
      <c r="AR84" s="100" t="str">
        <f t="shared" si="23"/>
        <v>ALTO</v>
      </c>
      <c r="AS84" s="100" t="str">
        <f>VLOOKUP($AG84,Tipologías!$A$29:$C$33,3,FALSE)</f>
        <v>ALTO</v>
      </c>
      <c r="AT84" s="100" t="str">
        <f t="shared" si="26"/>
        <v>MEDIO</v>
      </c>
      <c r="AU84" s="100" t="str">
        <f t="shared" si="24"/>
        <v>ALTO</v>
      </c>
      <c r="AV84" s="100" t="str">
        <f>_xlfn.IFNA(VLOOKUP(AD84,Tipologías!$B$3:$H$17,4,0),"")</f>
        <v>INFORMACIÓN PÚBLICA CLASIFICADA</v>
      </c>
      <c r="AW84" s="100" t="str">
        <f t="shared" si="25"/>
        <v>IPC</v>
      </c>
      <c r="AX84" s="100" t="str">
        <f>_xlfn.IFNA(VLOOKUP(AD84,Tipologías!$B$3:$H$17,3,0),"")</f>
        <v>LEY 1712, ARTÍCULO 18 LITERAL C "LOS SECRETOS COMERCIALES, INDUSTRIALES Y PROFESIONALES, ASÍ COMO LOS ESTIPULADOS EN EL PARÁGRAFO DEL ARTÍCULO 77 DE LA LEY 1474 DE 2011."</v>
      </c>
      <c r="AY84" s="100" t="str">
        <f>_xlfn.IFNA(VLOOKUP(AD84,Tipologías!$B$3:$H$17,5,0),"")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84" s="100" t="str">
        <f>_xlfn.IFNA(VLOOKUP(AD84,Tipologías!$B$3:$H$17,6,0),"")</f>
        <v>LEY 1712 DE 2014</v>
      </c>
      <c r="BA84" s="94" t="s">
        <v>238</v>
      </c>
      <c r="BB84" s="105">
        <v>44727</v>
      </c>
      <c r="BC84" s="96" t="s">
        <v>284</v>
      </c>
      <c r="BD84" s="97" t="s">
        <v>625</v>
      </c>
      <c r="BE84" s="97" t="s">
        <v>626</v>
      </c>
    </row>
    <row r="85" spans="1:57" ht="100.55" customHeight="1" x14ac:dyDescent="0.25">
      <c r="A85" s="144">
        <v>76</v>
      </c>
      <c r="B85" s="102" t="s">
        <v>73</v>
      </c>
      <c r="C85" s="102" t="s">
        <v>204</v>
      </c>
      <c r="D85" s="103" t="s">
        <v>259</v>
      </c>
      <c r="E85" s="103" t="s">
        <v>605</v>
      </c>
      <c r="F85" s="152" t="s">
        <v>618</v>
      </c>
      <c r="G85" s="95" t="s">
        <v>180</v>
      </c>
      <c r="H85" s="95" t="s">
        <v>259</v>
      </c>
      <c r="I85" s="104" t="s">
        <v>605</v>
      </c>
      <c r="J85" s="102" t="s">
        <v>374</v>
      </c>
      <c r="K85" s="103" t="s">
        <v>375</v>
      </c>
      <c r="L85" s="103" t="s">
        <v>401</v>
      </c>
      <c r="M85" s="103" t="s">
        <v>236</v>
      </c>
      <c r="N85" s="104" t="s">
        <v>617</v>
      </c>
      <c r="O85" s="104" t="s">
        <v>191</v>
      </c>
      <c r="P85" s="103" t="s">
        <v>619</v>
      </c>
      <c r="Q85" s="96" t="s">
        <v>304</v>
      </c>
      <c r="R85" s="96" t="s">
        <v>236</v>
      </c>
      <c r="S85" s="104" t="s">
        <v>236</v>
      </c>
      <c r="T85" s="104" t="s">
        <v>236</v>
      </c>
      <c r="U85" s="97" t="s">
        <v>308</v>
      </c>
      <c r="V85" s="97" t="s">
        <v>236</v>
      </c>
      <c r="W85" s="97" t="s">
        <v>236</v>
      </c>
      <c r="X85" s="97" t="s">
        <v>236</v>
      </c>
      <c r="Y85" s="97" t="s">
        <v>236</v>
      </c>
      <c r="Z85" s="97" t="s">
        <v>236</v>
      </c>
      <c r="AA85" s="97" t="s">
        <v>236</v>
      </c>
      <c r="AB85" s="97" t="s">
        <v>236</v>
      </c>
      <c r="AC85" s="104" t="s">
        <v>236</v>
      </c>
      <c r="AD85" s="97" t="s">
        <v>268</v>
      </c>
      <c r="AE85" s="97" t="s">
        <v>172</v>
      </c>
      <c r="AF85" s="99" t="str">
        <f t="shared" si="16"/>
        <v>ALTO</v>
      </c>
      <c r="AG85" s="97" t="s">
        <v>144</v>
      </c>
      <c r="AH85" s="99" t="str">
        <f t="shared" si="19"/>
        <v>ALTO</v>
      </c>
      <c r="AI85" s="97" t="s">
        <v>153</v>
      </c>
      <c r="AJ85" s="97" t="s">
        <v>160</v>
      </c>
      <c r="AK85" s="99" t="str">
        <f t="shared" si="20"/>
        <v>MEDIO</v>
      </c>
      <c r="AL85" s="100" t="str">
        <f>VLOOKUP($AD85,Tipologías!$B$3:$H$17,2,FALSE)</f>
        <v>ALTO</v>
      </c>
      <c r="AM85" s="100">
        <f t="shared" si="21"/>
        <v>3</v>
      </c>
      <c r="AN85" s="100" t="str">
        <f>VLOOKUP($AE85,Tipologías!$A$21:$C$24,3,FALSE)</f>
        <v>MEDIO</v>
      </c>
      <c r="AO85" s="100">
        <f t="shared" si="22"/>
        <v>2</v>
      </c>
      <c r="AP85" s="100">
        <f>VLOOKUP($AI85,Tipologías!$A$38:$B$42,2,FALSE)</f>
        <v>1</v>
      </c>
      <c r="AQ85" s="100">
        <f>VLOOKUP($AJ85,Tipologías!$A$46:$B$53,2,FALSE)</f>
        <v>1.5</v>
      </c>
      <c r="AR85" s="100" t="str">
        <f t="shared" si="23"/>
        <v>ALTO</v>
      </c>
      <c r="AS85" s="100" t="str">
        <f>VLOOKUP($AG85,Tipologías!$A$29:$C$33,3,FALSE)</f>
        <v>ALTO</v>
      </c>
      <c r="AT85" s="100" t="str">
        <f t="shared" si="26"/>
        <v>MEDIO</v>
      </c>
      <c r="AU85" s="100" t="str">
        <f t="shared" si="24"/>
        <v>ALTO</v>
      </c>
      <c r="AV85" s="100" t="str">
        <f>_xlfn.IFNA(VLOOKUP(AD85,Tipologías!$B$3:$H$17,4,0),"")</f>
        <v>INFORMACIÓN PÚBLICA CLASIFICADA</v>
      </c>
      <c r="AW85" s="100" t="str">
        <f t="shared" si="25"/>
        <v>IPC</v>
      </c>
      <c r="AX85" s="100" t="str">
        <f>_xlfn.IFNA(VLOOKUP(AD85,Tipologías!$B$3:$H$17,3,0),"")</f>
        <v>LEY 1712, ARTÍCULO 18 LITERAL C "LOS SECRETOS COMERCIALES, INDUSTRIALES Y PROFESIONALES, ASÍ COMO LOS ESTIPULADOS EN EL PARÁGRAFO DEL ARTÍCULO 77 DE LA LEY 1474 DE 2011."</v>
      </c>
      <c r="AY85" s="100" t="str">
        <f>_xlfn.IFNA(VLOOKUP(AD85,Tipologías!$B$3:$H$17,5,0),"")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85" s="100" t="str">
        <f>_xlfn.IFNA(VLOOKUP(AD85,Tipologías!$B$3:$H$17,6,0),"")</f>
        <v>LEY 1712 DE 2014</v>
      </c>
      <c r="BA85" s="94" t="s">
        <v>238</v>
      </c>
      <c r="BB85" s="105">
        <v>44727</v>
      </c>
      <c r="BC85" s="96" t="s">
        <v>284</v>
      </c>
      <c r="BD85" s="97" t="s">
        <v>625</v>
      </c>
      <c r="BE85" s="97" t="s">
        <v>626</v>
      </c>
    </row>
    <row r="86" spans="1:57" ht="100.55" customHeight="1" x14ac:dyDescent="0.25">
      <c r="A86" s="144">
        <v>77</v>
      </c>
      <c r="B86" s="102" t="s">
        <v>73</v>
      </c>
      <c r="C86" s="102" t="s">
        <v>204</v>
      </c>
      <c r="D86" s="103" t="s">
        <v>259</v>
      </c>
      <c r="E86" s="103" t="s">
        <v>605</v>
      </c>
      <c r="F86" s="152" t="s">
        <v>620</v>
      </c>
      <c r="G86" s="95" t="s">
        <v>246</v>
      </c>
      <c r="H86" s="95" t="s">
        <v>259</v>
      </c>
      <c r="I86" s="104" t="s">
        <v>605</v>
      </c>
      <c r="J86" s="102" t="s">
        <v>374</v>
      </c>
      <c r="K86" s="103" t="s">
        <v>375</v>
      </c>
      <c r="L86" s="103" t="s">
        <v>401</v>
      </c>
      <c r="M86" s="103" t="s">
        <v>616</v>
      </c>
      <c r="N86" s="104" t="s">
        <v>617</v>
      </c>
      <c r="O86" s="104" t="s">
        <v>184</v>
      </c>
      <c r="P86" s="103" t="s">
        <v>621</v>
      </c>
      <c r="Q86" s="96" t="s">
        <v>304</v>
      </c>
      <c r="R86" s="96" t="s">
        <v>304</v>
      </c>
      <c r="S86" s="104" t="s">
        <v>236</v>
      </c>
      <c r="T86" s="104" t="s">
        <v>236</v>
      </c>
      <c r="U86" s="97" t="s">
        <v>307</v>
      </c>
      <c r="V86" s="97" t="s">
        <v>307</v>
      </c>
      <c r="W86" s="97" t="s">
        <v>308</v>
      </c>
      <c r="X86" s="97" t="s">
        <v>308</v>
      </c>
      <c r="Y86" s="97" t="s">
        <v>308</v>
      </c>
      <c r="Z86" s="97" t="s">
        <v>308</v>
      </c>
      <c r="AA86" s="97" t="s">
        <v>308</v>
      </c>
      <c r="AB86" s="97" t="s">
        <v>236</v>
      </c>
      <c r="AC86" s="104" t="s">
        <v>236</v>
      </c>
      <c r="AD86" s="97" t="s">
        <v>103</v>
      </c>
      <c r="AE86" s="97" t="s">
        <v>170</v>
      </c>
      <c r="AF86" s="99" t="str">
        <f t="shared" si="16"/>
        <v>BAJO</v>
      </c>
      <c r="AG86" s="97" t="s">
        <v>142</v>
      </c>
      <c r="AH86" s="99" t="str">
        <f t="shared" si="19"/>
        <v>MEDIO</v>
      </c>
      <c r="AI86" s="97" t="s">
        <v>154</v>
      </c>
      <c r="AJ86" s="97" t="s">
        <v>160</v>
      </c>
      <c r="AK86" s="99" t="str">
        <f t="shared" si="20"/>
        <v>ALTO</v>
      </c>
      <c r="AL86" s="100" t="str">
        <f>VLOOKUP($AD86,Tipologías!$B$3:$H$17,2,FALSE)</f>
        <v>BAJO</v>
      </c>
      <c r="AM86" s="100">
        <f t="shared" si="21"/>
        <v>1</v>
      </c>
      <c r="AN86" s="100" t="str">
        <f>VLOOKUP($AE86,Tipologías!$A$21:$C$24,3,FALSE)</f>
        <v>BAJO</v>
      </c>
      <c r="AO86" s="100">
        <f t="shared" si="22"/>
        <v>1</v>
      </c>
      <c r="AP86" s="100">
        <f>VLOOKUP($AI86,Tipologías!$A$38:$B$42,2,FALSE)</f>
        <v>1.5</v>
      </c>
      <c r="AQ86" s="100">
        <f>VLOOKUP($AJ86,Tipologías!$A$46:$B$53,2,FALSE)</f>
        <v>1.5</v>
      </c>
      <c r="AR86" s="100" t="str">
        <f t="shared" si="23"/>
        <v>BAJO</v>
      </c>
      <c r="AS86" s="100" t="str">
        <f>VLOOKUP($AG86,Tipologías!$A$29:$C$33,3,FALSE)</f>
        <v>MEDIO</v>
      </c>
      <c r="AT86" s="100" t="str">
        <f t="shared" si="26"/>
        <v>ALTO</v>
      </c>
      <c r="AU86" s="100" t="str">
        <f t="shared" si="24"/>
        <v>MEDIO</v>
      </c>
      <c r="AV86" s="100" t="str">
        <f>_xlfn.IFNA(VLOOKUP(AD86,Tipologías!$B$3:$H$17,4,0),"")</f>
        <v>INFORMACIÓN PÚBLICA</v>
      </c>
      <c r="AW86" s="100" t="str">
        <f t="shared" si="25"/>
        <v>IPB</v>
      </c>
      <c r="AX86" s="100" t="str">
        <f>_xlfn.IFNA(VLOOKUP(AD86,Tipologías!$B$3:$H$17,3,0),"")</f>
        <v>N/A</v>
      </c>
      <c r="AY86" s="100" t="str">
        <f>_xlfn.IFNA(VLOOKUP(AD86,Tipologías!$B$3:$H$17,5,0),"")</f>
        <v>N/A</v>
      </c>
      <c r="AZ86" s="100" t="str">
        <f>_xlfn.IFNA(VLOOKUP(AD86,Tipologías!$B$3:$H$17,6,0),"")</f>
        <v>N/A</v>
      </c>
      <c r="BA86" s="94" t="s">
        <v>236</v>
      </c>
      <c r="BB86" s="105">
        <v>44727</v>
      </c>
      <c r="BC86" s="96" t="s">
        <v>236</v>
      </c>
      <c r="BD86" s="97" t="s">
        <v>625</v>
      </c>
      <c r="BE86" s="97" t="s">
        <v>626</v>
      </c>
    </row>
    <row r="87" spans="1:57" ht="100.55" customHeight="1" x14ac:dyDescent="0.25">
      <c r="A87" s="144">
        <v>78</v>
      </c>
      <c r="B87" s="102" t="s">
        <v>73</v>
      </c>
      <c r="C87" s="102" t="s">
        <v>204</v>
      </c>
      <c r="D87" s="103" t="s">
        <v>259</v>
      </c>
      <c r="E87" s="103" t="s">
        <v>622</v>
      </c>
      <c r="F87" s="152" t="s">
        <v>623</v>
      </c>
      <c r="G87" s="95" t="s">
        <v>214</v>
      </c>
      <c r="H87" s="95" t="s">
        <v>259</v>
      </c>
      <c r="I87" s="104" t="s">
        <v>605</v>
      </c>
      <c r="J87" s="102" t="s">
        <v>374</v>
      </c>
      <c r="K87" s="103" t="s">
        <v>375</v>
      </c>
      <c r="L87" s="103" t="s">
        <v>401</v>
      </c>
      <c r="M87" s="103" t="s">
        <v>616</v>
      </c>
      <c r="N87" s="104" t="s">
        <v>617</v>
      </c>
      <c r="O87" s="104" t="s">
        <v>184</v>
      </c>
      <c r="P87" s="103" t="s">
        <v>624</v>
      </c>
      <c r="Q87" s="96" t="s">
        <v>304</v>
      </c>
      <c r="R87" s="96" t="s">
        <v>304</v>
      </c>
      <c r="S87" s="104" t="s">
        <v>236</v>
      </c>
      <c r="T87" s="104" t="s">
        <v>236</v>
      </c>
      <c r="U87" s="97" t="s">
        <v>307</v>
      </c>
      <c r="V87" s="97" t="s">
        <v>307</v>
      </c>
      <c r="W87" s="97" t="s">
        <v>307</v>
      </c>
      <c r="X87" s="97" t="s">
        <v>307</v>
      </c>
      <c r="Y87" s="97" t="s">
        <v>307</v>
      </c>
      <c r="Z87" s="97" t="s">
        <v>307</v>
      </c>
      <c r="AA87" s="97" t="s">
        <v>307</v>
      </c>
      <c r="AB87" s="97" t="s">
        <v>307</v>
      </c>
      <c r="AC87" s="104" t="s">
        <v>236</v>
      </c>
      <c r="AD87" s="97" t="s">
        <v>266</v>
      </c>
      <c r="AE87" s="97" t="s">
        <v>174</v>
      </c>
      <c r="AF87" s="99" t="str">
        <f t="shared" si="16"/>
        <v>ALTO</v>
      </c>
      <c r="AG87" s="97" t="s">
        <v>142</v>
      </c>
      <c r="AH87" s="99" t="str">
        <f t="shared" si="19"/>
        <v>MEDIO</v>
      </c>
      <c r="AI87" s="97" t="s">
        <v>153</v>
      </c>
      <c r="AJ87" s="97" t="s">
        <v>164</v>
      </c>
      <c r="AK87" s="99" t="str">
        <f t="shared" si="20"/>
        <v>BAJO</v>
      </c>
      <c r="AL87" s="100" t="str">
        <f>VLOOKUP($AD87,Tipologías!$B$3:$H$17,2,FALSE)</f>
        <v>ALTO</v>
      </c>
      <c r="AM87" s="100">
        <f t="shared" si="21"/>
        <v>3</v>
      </c>
      <c r="AN87" s="100" t="str">
        <f>VLOOKUP($AE87,Tipologías!$A$21:$C$24,3,FALSE)</f>
        <v>ALTO</v>
      </c>
      <c r="AO87" s="100">
        <f t="shared" si="22"/>
        <v>3</v>
      </c>
      <c r="AP87" s="100">
        <f>VLOOKUP($AI87,Tipologías!$A$38:$B$42,2,FALSE)</f>
        <v>1</v>
      </c>
      <c r="AQ87" s="100">
        <f>VLOOKUP($AJ87,Tipologías!$A$46:$B$53,2,FALSE)</f>
        <v>0.25</v>
      </c>
      <c r="AR87" s="100" t="str">
        <f t="shared" si="23"/>
        <v>ALTO</v>
      </c>
      <c r="AS87" s="100" t="str">
        <f>VLOOKUP($AG87,Tipologías!$A$29:$C$33,3,FALSE)</f>
        <v>MEDIO</v>
      </c>
      <c r="AT87" s="100" t="str">
        <f t="shared" si="26"/>
        <v>BAJO</v>
      </c>
      <c r="AU87" s="100" t="str">
        <f t="shared" si="24"/>
        <v>MEDIO</v>
      </c>
      <c r="AV87" s="100" t="str">
        <f>_xlfn.IFNA(VLOOKUP(AD87,Tipologías!$B$3:$H$17,4,0),"")</f>
        <v>INFORMACIÓN PÚBLICA CLASIFICADA</v>
      </c>
      <c r="AW87" s="100" t="str">
        <f t="shared" si="25"/>
        <v>IPC</v>
      </c>
      <c r="AX87" s="100" t="str">
        <f>_xlfn.IFNA(VLOOKUP(AD87,Tipologías!$B$3:$H$17,3,0),"")</f>
        <v>LEY 1712, ARTÍCULO 18 LITERAL A "EL DERECHO DE TODA PERSONA A LA INTIMIDAD."</v>
      </c>
      <c r="AY87" s="100" t="str">
        <f>_xlfn.IFNA(VLOOKUP(AD87,Tipologías!$B$3:$H$17,5,0),"")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87" s="100" t="str">
        <f>_xlfn.IFNA(VLOOKUP(AD87,Tipologías!$B$3:$H$17,6,0),"")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87" s="94" t="s">
        <v>238</v>
      </c>
      <c r="BB87" s="105">
        <v>44727</v>
      </c>
      <c r="BC87" s="96" t="s">
        <v>242</v>
      </c>
      <c r="BD87" s="97" t="s">
        <v>625</v>
      </c>
      <c r="BE87" s="97" t="s">
        <v>626</v>
      </c>
    </row>
    <row r="88" spans="1:57" s="173" customFormat="1" ht="100.55" customHeight="1" x14ac:dyDescent="0.25">
      <c r="A88" s="144">
        <v>79</v>
      </c>
      <c r="B88" s="161" t="s">
        <v>73</v>
      </c>
      <c r="C88" s="161" t="s">
        <v>203</v>
      </c>
      <c r="D88" s="156" t="s">
        <v>254</v>
      </c>
      <c r="E88" s="156" t="s">
        <v>627</v>
      </c>
      <c r="F88" s="162" t="s">
        <v>870</v>
      </c>
      <c r="G88" s="162" t="s">
        <v>246</v>
      </c>
      <c r="H88" s="162" t="s">
        <v>254</v>
      </c>
      <c r="I88" s="162" t="s">
        <v>628</v>
      </c>
      <c r="J88" s="161" t="s">
        <v>380</v>
      </c>
      <c r="K88" s="156" t="s">
        <v>375</v>
      </c>
      <c r="L88" s="156" t="s">
        <v>401</v>
      </c>
      <c r="M88" s="156" t="s">
        <v>503</v>
      </c>
      <c r="N88" s="162" t="s">
        <v>414</v>
      </c>
      <c r="O88" s="162" t="s">
        <v>190</v>
      </c>
      <c r="P88" s="156" t="s">
        <v>384</v>
      </c>
      <c r="Q88" s="160" t="s">
        <v>304</v>
      </c>
      <c r="R88" s="160"/>
      <c r="S88" s="162" t="s">
        <v>629</v>
      </c>
      <c r="T88" s="162" t="s">
        <v>629</v>
      </c>
      <c r="U88" s="163" t="s">
        <v>308</v>
      </c>
      <c r="V88" s="163" t="s">
        <v>308</v>
      </c>
      <c r="W88" s="163" t="s">
        <v>236</v>
      </c>
      <c r="X88" s="163" t="s">
        <v>236</v>
      </c>
      <c r="Y88" s="163" t="s">
        <v>308</v>
      </c>
      <c r="Z88" s="163" t="s">
        <v>308</v>
      </c>
      <c r="AA88" s="163" t="s">
        <v>236</v>
      </c>
      <c r="AB88" s="163" t="s">
        <v>236</v>
      </c>
      <c r="AC88" s="162" t="s">
        <v>236</v>
      </c>
      <c r="AD88" s="163" t="s">
        <v>268</v>
      </c>
      <c r="AE88" s="163" t="s">
        <v>174</v>
      </c>
      <c r="AF88" s="164" t="str">
        <f t="shared" si="16"/>
        <v>ALTO</v>
      </c>
      <c r="AG88" s="163" t="s">
        <v>141</v>
      </c>
      <c r="AH88" s="164" t="str">
        <f t="shared" si="19"/>
        <v>BAJO</v>
      </c>
      <c r="AI88" s="163" t="s">
        <v>151</v>
      </c>
      <c r="AJ88" s="163" t="s">
        <v>159</v>
      </c>
      <c r="AK88" s="164" t="str">
        <f t="shared" si="20"/>
        <v>MEDIO</v>
      </c>
      <c r="AL88" s="165" t="str">
        <f>VLOOKUP($AD88,Tipologías!$B$3:$H$17,2,FALSE)</f>
        <v>ALTO</v>
      </c>
      <c r="AM88" s="165">
        <f t="shared" si="21"/>
        <v>3</v>
      </c>
      <c r="AN88" s="165" t="str">
        <f>VLOOKUP($AE88,Tipologías!$A$21:$C$24,3,FALSE)</f>
        <v>ALTO</v>
      </c>
      <c r="AO88" s="165">
        <f t="shared" si="22"/>
        <v>3</v>
      </c>
      <c r="AP88" s="165">
        <f>VLOOKUP($AI88,Tipologías!$A$38:$B$42,2,FALSE)</f>
        <v>0.5</v>
      </c>
      <c r="AQ88" s="165">
        <f>VLOOKUP($AJ88,Tipologías!$A$46:$B$53,2,FALSE)</f>
        <v>2</v>
      </c>
      <c r="AR88" s="165" t="str">
        <f t="shared" si="23"/>
        <v>ALTO</v>
      </c>
      <c r="AS88" s="165" t="str">
        <f>VLOOKUP($AG88,Tipologías!$A$29:$C$33,3,FALSE)</f>
        <v>BAJO</v>
      </c>
      <c r="AT88" s="165" t="str">
        <f t="shared" si="26"/>
        <v>MEDIO</v>
      </c>
      <c r="AU88" s="165" t="str">
        <f t="shared" si="24"/>
        <v>MEDIO</v>
      </c>
      <c r="AV88" s="165" t="str">
        <f>_xlfn.IFNA(VLOOKUP(AD88,Tipologías!$B$3:$H$17,4,0),"")</f>
        <v>INFORMACIÓN PÚBLICA CLASIFICADA</v>
      </c>
      <c r="AW88" s="165" t="str">
        <f t="shared" si="25"/>
        <v>IPC</v>
      </c>
      <c r="AX88" s="165" t="str">
        <f>_xlfn.IFNA(VLOOKUP(AD88,Tipologías!$B$3:$H$17,3,0),"")</f>
        <v>LEY 1712, ARTÍCULO 18 LITERAL C "LOS SECRETOS COMERCIALES, INDUSTRIALES Y PROFESIONALES, ASÍ COMO LOS ESTIPULADOS EN EL PARÁGRAFO DEL ARTÍCULO 77 DE LA LEY 1474 DE 2011."</v>
      </c>
      <c r="AY88" s="165" t="str">
        <f>_xlfn.IFNA(VLOOKUP(AD88,Tipologías!$B$3:$H$17,5,0),"")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88" s="165" t="str">
        <f>_xlfn.IFNA(VLOOKUP(AD88,Tipologías!$B$3:$H$17,6,0),"")</f>
        <v>LEY 1712 DE 2014</v>
      </c>
      <c r="BA88" s="166" t="s">
        <v>238</v>
      </c>
      <c r="BB88" s="167">
        <v>44895</v>
      </c>
      <c r="BC88" s="160" t="s">
        <v>281</v>
      </c>
      <c r="BD88" s="163" t="s">
        <v>652</v>
      </c>
      <c r="BE88" s="163" t="s">
        <v>653</v>
      </c>
    </row>
    <row r="89" spans="1:57" s="173" customFormat="1" ht="100.55" customHeight="1" x14ac:dyDescent="0.25">
      <c r="A89" s="144">
        <v>80</v>
      </c>
      <c r="B89" s="161" t="s">
        <v>73</v>
      </c>
      <c r="C89" s="161" t="s">
        <v>203</v>
      </c>
      <c r="D89" s="156" t="s">
        <v>254</v>
      </c>
      <c r="E89" s="156" t="s">
        <v>630</v>
      </c>
      <c r="F89" s="162" t="s">
        <v>871</v>
      </c>
      <c r="G89" s="162" t="s">
        <v>246</v>
      </c>
      <c r="H89" s="162" t="s">
        <v>254</v>
      </c>
      <c r="I89" s="162" t="s">
        <v>628</v>
      </c>
      <c r="J89" s="161" t="s">
        <v>380</v>
      </c>
      <c r="K89" s="156" t="s">
        <v>375</v>
      </c>
      <c r="L89" s="156" t="s">
        <v>401</v>
      </c>
      <c r="M89" s="156" t="s">
        <v>503</v>
      </c>
      <c r="N89" s="162" t="s">
        <v>414</v>
      </c>
      <c r="O89" s="162" t="s">
        <v>190</v>
      </c>
      <c r="P89" s="156" t="s">
        <v>384</v>
      </c>
      <c r="Q89" s="160" t="s">
        <v>304</v>
      </c>
      <c r="R89" s="160"/>
      <c r="S89" s="162" t="s">
        <v>629</v>
      </c>
      <c r="T89" s="162" t="s">
        <v>629</v>
      </c>
      <c r="U89" s="163" t="s">
        <v>308</v>
      </c>
      <c r="V89" s="163" t="s">
        <v>308</v>
      </c>
      <c r="W89" s="163" t="s">
        <v>236</v>
      </c>
      <c r="X89" s="163" t="s">
        <v>236</v>
      </c>
      <c r="Y89" s="163" t="s">
        <v>308</v>
      </c>
      <c r="Z89" s="163" t="s">
        <v>308</v>
      </c>
      <c r="AA89" s="163" t="s">
        <v>236</v>
      </c>
      <c r="AB89" s="163" t="s">
        <v>236</v>
      </c>
      <c r="AC89" s="162" t="s">
        <v>236</v>
      </c>
      <c r="AD89" s="163" t="s">
        <v>268</v>
      </c>
      <c r="AE89" s="163" t="s">
        <v>174</v>
      </c>
      <c r="AF89" s="164" t="str">
        <f t="shared" si="16"/>
        <v>ALTO</v>
      </c>
      <c r="AG89" s="163" t="s">
        <v>142</v>
      </c>
      <c r="AH89" s="164" t="str">
        <f t="shared" si="19"/>
        <v>MEDIO</v>
      </c>
      <c r="AI89" s="163" t="s">
        <v>151</v>
      </c>
      <c r="AJ89" s="163" t="s">
        <v>161</v>
      </c>
      <c r="AK89" s="164" t="str">
        <f t="shared" si="20"/>
        <v>BAJO</v>
      </c>
      <c r="AL89" s="165" t="str">
        <f>VLOOKUP($AD89,Tipologías!$B$3:$H$17,2,FALSE)</f>
        <v>ALTO</v>
      </c>
      <c r="AM89" s="165">
        <f t="shared" si="21"/>
        <v>3</v>
      </c>
      <c r="AN89" s="165" t="str">
        <f>VLOOKUP($AE89,Tipologías!$A$21:$C$24,3,FALSE)</f>
        <v>ALTO</v>
      </c>
      <c r="AO89" s="165">
        <f t="shared" si="22"/>
        <v>3</v>
      </c>
      <c r="AP89" s="165">
        <f>VLOOKUP($AI89,Tipologías!$A$38:$B$42,2,FALSE)</f>
        <v>0.5</v>
      </c>
      <c r="AQ89" s="165">
        <f>VLOOKUP($AJ89,Tipologías!$A$46:$B$53,2,FALSE)</f>
        <v>1.25</v>
      </c>
      <c r="AR89" s="165" t="str">
        <f t="shared" si="23"/>
        <v>ALTO</v>
      </c>
      <c r="AS89" s="165" t="str">
        <f>VLOOKUP($AG89,Tipologías!$A$29:$C$33,3,FALSE)</f>
        <v>MEDIO</v>
      </c>
      <c r="AT89" s="165" t="str">
        <f t="shared" si="26"/>
        <v>BAJO</v>
      </c>
      <c r="AU89" s="165" t="str">
        <f t="shared" si="24"/>
        <v>MEDIO</v>
      </c>
      <c r="AV89" s="165" t="str">
        <f>_xlfn.IFNA(VLOOKUP(AD89,Tipologías!$B$3:$H$17,4,0),"")</f>
        <v>INFORMACIÓN PÚBLICA CLASIFICADA</v>
      </c>
      <c r="AW89" s="165" t="str">
        <f t="shared" si="25"/>
        <v>IPC</v>
      </c>
      <c r="AX89" s="165" t="str">
        <f>_xlfn.IFNA(VLOOKUP(AD89,Tipologías!$B$3:$H$17,3,0),"")</f>
        <v>LEY 1712, ARTÍCULO 18 LITERAL C "LOS SECRETOS COMERCIALES, INDUSTRIALES Y PROFESIONALES, ASÍ COMO LOS ESTIPULADOS EN EL PARÁGRAFO DEL ARTÍCULO 77 DE LA LEY 1474 DE 2011."</v>
      </c>
      <c r="AY89" s="165" t="str">
        <f>_xlfn.IFNA(VLOOKUP(AD89,Tipologías!$B$3:$H$17,5,0),"")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89" s="165" t="str">
        <f>_xlfn.IFNA(VLOOKUP(AD89,Tipologías!$B$3:$H$17,6,0),"")</f>
        <v>LEY 1712 DE 2014</v>
      </c>
      <c r="BA89" s="166" t="s">
        <v>238</v>
      </c>
      <c r="BB89" s="167">
        <v>44895</v>
      </c>
      <c r="BC89" s="160" t="s">
        <v>281</v>
      </c>
      <c r="BD89" s="163" t="s">
        <v>652</v>
      </c>
      <c r="BE89" s="163" t="s">
        <v>653</v>
      </c>
    </row>
    <row r="90" spans="1:57" ht="100.55" customHeight="1" x14ac:dyDescent="0.25">
      <c r="A90" s="144">
        <v>81</v>
      </c>
      <c r="B90" s="102" t="s">
        <v>73</v>
      </c>
      <c r="C90" s="102" t="s">
        <v>203</v>
      </c>
      <c r="D90" s="103" t="s">
        <v>254</v>
      </c>
      <c r="E90" s="103" t="s">
        <v>631</v>
      </c>
      <c r="F90" s="152" t="s">
        <v>632</v>
      </c>
      <c r="G90" s="95" t="s">
        <v>179</v>
      </c>
      <c r="H90" s="95" t="s">
        <v>254</v>
      </c>
      <c r="I90" s="104" t="s">
        <v>633</v>
      </c>
      <c r="J90" s="102" t="s">
        <v>410</v>
      </c>
      <c r="K90" s="103" t="s">
        <v>375</v>
      </c>
      <c r="L90" s="103" t="s">
        <v>401</v>
      </c>
      <c r="M90" s="103" t="s">
        <v>634</v>
      </c>
      <c r="N90" s="104" t="s">
        <v>236</v>
      </c>
      <c r="O90" s="104" t="s">
        <v>186</v>
      </c>
      <c r="P90" s="103" t="s">
        <v>236</v>
      </c>
      <c r="Q90" s="96" t="s">
        <v>304</v>
      </c>
      <c r="R90" s="96" t="s">
        <v>304</v>
      </c>
      <c r="S90" s="104" t="s">
        <v>629</v>
      </c>
      <c r="T90" s="104" t="s">
        <v>629</v>
      </c>
      <c r="U90" s="97" t="s">
        <v>307</v>
      </c>
      <c r="V90" s="97" t="s">
        <v>307</v>
      </c>
      <c r="W90" s="97" t="s">
        <v>307</v>
      </c>
      <c r="X90" s="97" t="s">
        <v>236</v>
      </c>
      <c r="Y90" s="97" t="s">
        <v>308</v>
      </c>
      <c r="Z90" s="97" t="s">
        <v>308</v>
      </c>
      <c r="AA90" s="97" t="s">
        <v>236</v>
      </c>
      <c r="AB90" s="97" t="s">
        <v>236</v>
      </c>
      <c r="AC90" s="104" t="s">
        <v>236</v>
      </c>
      <c r="AD90" s="97" t="s">
        <v>276</v>
      </c>
      <c r="AE90" s="97" t="s">
        <v>172</v>
      </c>
      <c r="AF90" s="99" t="str">
        <f t="shared" si="16"/>
        <v>ALTO</v>
      </c>
      <c r="AG90" s="97" t="s">
        <v>144</v>
      </c>
      <c r="AH90" s="99" t="str">
        <f t="shared" si="19"/>
        <v>ALTO</v>
      </c>
      <c r="AI90" s="97" t="s">
        <v>151</v>
      </c>
      <c r="AJ90" s="97" t="s">
        <v>161</v>
      </c>
      <c r="AK90" s="99" t="str">
        <f t="shared" si="20"/>
        <v>BAJO</v>
      </c>
      <c r="AL90" s="100" t="str">
        <f>VLOOKUP($AD90,Tipologías!$B$3:$H$17,2,FALSE)</f>
        <v>ALTO</v>
      </c>
      <c r="AM90" s="100">
        <f t="shared" si="21"/>
        <v>3</v>
      </c>
      <c r="AN90" s="100" t="str">
        <f>VLOOKUP($AE90,Tipologías!$A$21:$C$24,3,FALSE)</f>
        <v>MEDIO</v>
      </c>
      <c r="AO90" s="100">
        <f t="shared" si="22"/>
        <v>2</v>
      </c>
      <c r="AP90" s="100">
        <f>VLOOKUP($AI90,Tipologías!$A$38:$B$42,2,FALSE)</f>
        <v>0.5</v>
      </c>
      <c r="AQ90" s="100">
        <f>VLOOKUP($AJ90,Tipologías!$A$46:$B$53,2,FALSE)</f>
        <v>1.25</v>
      </c>
      <c r="AR90" s="100" t="str">
        <f t="shared" si="23"/>
        <v>ALTO</v>
      </c>
      <c r="AS90" s="100" t="str">
        <f>VLOOKUP($AG90,Tipologías!$A$29:$C$33,3,FALSE)</f>
        <v>ALTO</v>
      </c>
      <c r="AT90" s="100" t="str">
        <f t="shared" si="26"/>
        <v>BAJO</v>
      </c>
      <c r="AU90" s="100" t="str">
        <f t="shared" si="24"/>
        <v>ALTO</v>
      </c>
      <c r="AV90" s="100" t="str">
        <f>_xlfn.IFNA(VLOOKUP(AD90,Tipologías!$B$3:$H$17,4,0),"")</f>
        <v>INFORMACIÓN PÚBLICA RESERVADA</v>
      </c>
      <c r="AW90" s="100" t="str">
        <f t="shared" si="25"/>
        <v>IPR</v>
      </c>
      <c r="AX90" s="100" t="str">
        <f>_xlfn.IFNA(VLOOKUP(AD90,Tipologías!$B$3:$H$17,3,0),"")</f>
        <v>LEY 1712 ARTÍCULO 19 LITERAL H "LA ESTABILIDAD MACROECONÓMICA Y FINANCIERA DEL PAÍS."</v>
      </c>
      <c r="AY90" s="100" t="str">
        <f>_xlfn.IFNA(VLOOKUP(AD90,Tipologías!$B$3:$H$17,5,0),"")</f>
        <v xml:space="preserve">LEY 1755 ARTÍCULO 24 LITERAL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
      <c r="AZ90" s="100" t="str">
        <f>_xlfn.IFNA(VLOOKUP(AD90,Tipologías!$B$3:$H$17,6,0),"")</f>
        <v>LEY 1712 DE 2014</v>
      </c>
      <c r="BA90" s="94" t="s">
        <v>237</v>
      </c>
      <c r="BB90" s="105">
        <v>44727</v>
      </c>
      <c r="BC90" s="96" t="s">
        <v>242</v>
      </c>
      <c r="BD90" s="97" t="s">
        <v>652</v>
      </c>
      <c r="BE90" s="97" t="s">
        <v>653</v>
      </c>
    </row>
    <row r="91" spans="1:57" s="173" customFormat="1" ht="100.55" customHeight="1" x14ac:dyDescent="0.25">
      <c r="A91" s="144">
        <v>82</v>
      </c>
      <c r="B91" s="161" t="s">
        <v>73</v>
      </c>
      <c r="C91" s="161" t="s">
        <v>203</v>
      </c>
      <c r="D91" s="156" t="s">
        <v>254</v>
      </c>
      <c r="E91" s="156" t="s">
        <v>635</v>
      </c>
      <c r="F91" s="162" t="s">
        <v>872</v>
      </c>
      <c r="G91" s="162" t="s">
        <v>181</v>
      </c>
      <c r="H91" s="162" t="s">
        <v>254</v>
      </c>
      <c r="I91" s="162" t="s">
        <v>636</v>
      </c>
      <c r="J91" s="161" t="s">
        <v>374</v>
      </c>
      <c r="K91" s="156" t="s">
        <v>375</v>
      </c>
      <c r="L91" s="156" t="s">
        <v>401</v>
      </c>
      <c r="M91" s="156" t="s">
        <v>236</v>
      </c>
      <c r="N91" s="162" t="s">
        <v>637</v>
      </c>
      <c r="O91" s="162" t="s">
        <v>186</v>
      </c>
      <c r="P91" s="156" t="s">
        <v>638</v>
      </c>
      <c r="Q91" s="160" t="s">
        <v>304</v>
      </c>
      <c r="R91" s="160"/>
      <c r="S91" s="162" t="s">
        <v>629</v>
      </c>
      <c r="T91" s="162" t="s">
        <v>629</v>
      </c>
      <c r="U91" s="163" t="s">
        <v>307</v>
      </c>
      <c r="V91" s="163" t="s">
        <v>308</v>
      </c>
      <c r="W91" s="163" t="s">
        <v>308</v>
      </c>
      <c r="X91" s="163" t="s">
        <v>307</v>
      </c>
      <c r="Y91" s="163" t="s">
        <v>307</v>
      </c>
      <c r="Z91" s="163" t="s">
        <v>307</v>
      </c>
      <c r="AA91" s="163" t="s">
        <v>236</v>
      </c>
      <c r="AB91" s="163" t="s">
        <v>307</v>
      </c>
      <c r="AC91" s="162" t="s">
        <v>236</v>
      </c>
      <c r="AD91" s="163" t="s">
        <v>266</v>
      </c>
      <c r="AE91" s="163" t="s">
        <v>174</v>
      </c>
      <c r="AF91" s="164" t="str">
        <f t="shared" ref="AF91:AF116" si="27">AR91</f>
        <v>ALTO</v>
      </c>
      <c r="AG91" s="163" t="s">
        <v>144</v>
      </c>
      <c r="AH91" s="164" t="str">
        <f t="shared" si="19"/>
        <v>ALTO</v>
      </c>
      <c r="AI91" s="163" t="s">
        <v>153</v>
      </c>
      <c r="AJ91" s="163" t="s">
        <v>160</v>
      </c>
      <c r="AK91" s="164" t="str">
        <f t="shared" si="20"/>
        <v>MEDIO</v>
      </c>
      <c r="AL91" s="165" t="str">
        <f>VLOOKUP($AD91,Tipologías!$B$3:$H$17,2,FALSE)</f>
        <v>ALTO</v>
      </c>
      <c r="AM91" s="165">
        <f t="shared" si="21"/>
        <v>3</v>
      </c>
      <c r="AN91" s="165" t="str">
        <f>VLOOKUP($AE91,Tipologías!$A$21:$C$24,3,FALSE)</f>
        <v>ALTO</v>
      </c>
      <c r="AO91" s="165">
        <f t="shared" si="22"/>
        <v>3</v>
      </c>
      <c r="AP91" s="165">
        <f>VLOOKUP($AI91,Tipologías!$A$38:$B$42,2,FALSE)</f>
        <v>1</v>
      </c>
      <c r="AQ91" s="165">
        <f>VLOOKUP($AJ91,Tipologías!$A$46:$B$53,2,FALSE)</f>
        <v>1.5</v>
      </c>
      <c r="AR91" s="165" t="str">
        <f t="shared" si="23"/>
        <v>ALTO</v>
      </c>
      <c r="AS91" s="165" t="str">
        <f>VLOOKUP($AG91,Tipologías!$A$29:$C$33,3,FALSE)</f>
        <v>ALTO</v>
      </c>
      <c r="AT91" s="165" t="str">
        <f t="shared" si="26"/>
        <v>MEDIO</v>
      </c>
      <c r="AU91" s="165" t="str">
        <f t="shared" si="24"/>
        <v>ALTO</v>
      </c>
      <c r="AV91" s="165" t="str">
        <f>_xlfn.IFNA(VLOOKUP(AD91,Tipologías!$B$3:$H$17,4,0),"")</f>
        <v>INFORMACIÓN PÚBLICA CLASIFICADA</v>
      </c>
      <c r="AW91" s="165" t="str">
        <f t="shared" si="25"/>
        <v>IPC</v>
      </c>
      <c r="AX91" s="165" t="str">
        <f>_xlfn.IFNA(VLOOKUP(AD91,Tipologías!$B$3:$H$17,3,0),"")</f>
        <v>LEY 1712, ARTÍCULO 18 LITERAL A "EL DERECHO DE TODA PERSONA A LA INTIMIDAD."</v>
      </c>
      <c r="AY91" s="165" t="str">
        <f>_xlfn.IFNA(VLOOKUP(AD91,Tipologías!$B$3:$H$17,5,0),"")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91" s="165" t="str">
        <f>_xlfn.IFNA(VLOOKUP(AD91,Tipologías!$B$3:$H$17,6,0),"")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91" s="166" t="s">
        <v>238</v>
      </c>
      <c r="BB91" s="167">
        <v>44895</v>
      </c>
      <c r="BC91" s="160" t="s">
        <v>242</v>
      </c>
      <c r="BD91" s="163" t="s">
        <v>652</v>
      </c>
      <c r="BE91" s="163" t="s">
        <v>653</v>
      </c>
    </row>
    <row r="92" spans="1:57" ht="100.55" customHeight="1" x14ac:dyDescent="0.25">
      <c r="A92" s="144">
        <v>83</v>
      </c>
      <c r="B92" s="102" t="s">
        <v>73</v>
      </c>
      <c r="C92" s="102" t="s">
        <v>203</v>
      </c>
      <c r="D92" s="103" t="s">
        <v>254</v>
      </c>
      <c r="E92" s="103" t="s">
        <v>635</v>
      </c>
      <c r="F92" s="152" t="s">
        <v>639</v>
      </c>
      <c r="G92" s="95" t="s">
        <v>214</v>
      </c>
      <c r="H92" s="95" t="s">
        <v>254</v>
      </c>
      <c r="I92" s="104" t="s">
        <v>640</v>
      </c>
      <c r="J92" s="102" t="s">
        <v>374</v>
      </c>
      <c r="K92" s="103" t="s">
        <v>375</v>
      </c>
      <c r="L92" s="103" t="s">
        <v>401</v>
      </c>
      <c r="M92" s="103" t="s">
        <v>236</v>
      </c>
      <c r="N92" s="104" t="s">
        <v>641</v>
      </c>
      <c r="O92" s="104" t="s">
        <v>186</v>
      </c>
      <c r="P92" s="103" t="s">
        <v>642</v>
      </c>
      <c r="Q92" s="96" t="s">
        <v>304</v>
      </c>
      <c r="R92" s="96"/>
      <c r="S92" s="104" t="s">
        <v>629</v>
      </c>
      <c r="T92" s="104" t="s">
        <v>629</v>
      </c>
      <c r="U92" s="97" t="s">
        <v>307</v>
      </c>
      <c r="V92" s="97" t="s">
        <v>308</v>
      </c>
      <c r="W92" s="97" t="s">
        <v>307</v>
      </c>
      <c r="X92" s="97" t="s">
        <v>308</v>
      </c>
      <c r="Y92" s="97" t="s">
        <v>308</v>
      </c>
      <c r="Z92" s="97" t="s">
        <v>307</v>
      </c>
      <c r="AA92" s="97" t="s">
        <v>236</v>
      </c>
      <c r="AB92" s="97" t="s">
        <v>308</v>
      </c>
      <c r="AC92" s="104" t="s">
        <v>236</v>
      </c>
      <c r="AD92" s="97" t="s">
        <v>266</v>
      </c>
      <c r="AE92" s="97" t="s">
        <v>172</v>
      </c>
      <c r="AF92" s="99" t="str">
        <f t="shared" si="27"/>
        <v>ALTO</v>
      </c>
      <c r="AG92" s="97" t="s">
        <v>142</v>
      </c>
      <c r="AH92" s="99" t="str">
        <f t="shared" si="19"/>
        <v>MEDIO</v>
      </c>
      <c r="AI92" s="97" t="s">
        <v>151</v>
      </c>
      <c r="AJ92" s="97" t="s">
        <v>162</v>
      </c>
      <c r="AK92" s="99" t="str">
        <f t="shared" si="20"/>
        <v>BAJO</v>
      </c>
      <c r="AL92" s="100" t="str">
        <f>VLOOKUP($AD92,Tipologías!$B$3:$H$17,2,FALSE)</f>
        <v>ALTO</v>
      </c>
      <c r="AM92" s="100">
        <f t="shared" si="21"/>
        <v>3</v>
      </c>
      <c r="AN92" s="100" t="str">
        <f>VLOOKUP($AE92,Tipologías!$A$21:$C$24,3,FALSE)</f>
        <v>MEDIO</v>
      </c>
      <c r="AO92" s="100">
        <f t="shared" si="22"/>
        <v>2</v>
      </c>
      <c r="AP92" s="100">
        <f>VLOOKUP($AI92,Tipologías!$A$38:$B$42,2,FALSE)</f>
        <v>0.5</v>
      </c>
      <c r="AQ92" s="100">
        <f>VLOOKUP($AJ92,Tipologías!$A$46:$B$53,2,FALSE)</f>
        <v>1</v>
      </c>
      <c r="AR92" s="100" t="str">
        <f t="shared" si="23"/>
        <v>ALTO</v>
      </c>
      <c r="AS92" s="100" t="str">
        <f>VLOOKUP($AG92,Tipologías!$A$29:$C$33,3,FALSE)</f>
        <v>MEDIO</v>
      </c>
      <c r="AT92" s="100" t="str">
        <f t="shared" si="26"/>
        <v>BAJO</v>
      </c>
      <c r="AU92" s="100" t="str">
        <f t="shared" si="24"/>
        <v>MEDIO</v>
      </c>
      <c r="AV92" s="100" t="str">
        <f>_xlfn.IFNA(VLOOKUP(AD92,Tipologías!$B$3:$H$17,4,0),"")</f>
        <v>INFORMACIÓN PÚBLICA CLASIFICADA</v>
      </c>
      <c r="AW92" s="100" t="str">
        <f t="shared" si="25"/>
        <v>IPC</v>
      </c>
      <c r="AX92" s="100" t="str">
        <f>_xlfn.IFNA(VLOOKUP(AD92,Tipologías!$B$3:$H$17,3,0),"")</f>
        <v>LEY 1712, ARTÍCULO 18 LITERAL A "EL DERECHO DE TODA PERSONA A LA INTIMIDAD."</v>
      </c>
      <c r="AY92" s="100" t="str">
        <f>_xlfn.IFNA(VLOOKUP(AD92,Tipologías!$B$3:$H$17,5,0),"")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92" s="100" t="str">
        <f>_xlfn.IFNA(VLOOKUP(AD92,Tipologías!$B$3:$H$17,6,0),"")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92" s="94" t="s">
        <v>237</v>
      </c>
      <c r="BB92" s="105">
        <v>44727</v>
      </c>
      <c r="BC92" s="96" t="s">
        <v>242</v>
      </c>
      <c r="BD92" s="97" t="s">
        <v>652</v>
      </c>
      <c r="BE92" s="97" t="s">
        <v>653</v>
      </c>
    </row>
    <row r="93" spans="1:57" ht="100.55" customHeight="1" x14ac:dyDescent="0.25">
      <c r="A93" s="144">
        <v>84</v>
      </c>
      <c r="B93" s="102" t="s">
        <v>73</v>
      </c>
      <c r="C93" s="102" t="s">
        <v>203</v>
      </c>
      <c r="D93" s="103" t="s">
        <v>254</v>
      </c>
      <c r="E93" s="103" t="s">
        <v>643</v>
      </c>
      <c r="F93" s="152" t="s">
        <v>644</v>
      </c>
      <c r="G93" s="95" t="s">
        <v>214</v>
      </c>
      <c r="H93" s="95" t="s">
        <v>254</v>
      </c>
      <c r="I93" s="104" t="s">
        <v>645</v>
      </c>
      <c r="J93" s="102" t="s">
        <v>374</v>
      </c>
      <c r="K93" s="103" t="s">
        <v>375</v>
      </c>
      <c r="L93" s="103" t="s">
        <v>401</v>
      </c>
      <c r="M93" s="103" t="s">
        <v>236</v>
      </c>
      <c r="N93" s="104" t="s">
        <v>646</v>
      </c>
      <c r="O93" s="104" t="s">
        <v>186</v>
      </c>
      <c r="P93" s="103" t="s">
        <v>647</v>
      </c>
      <c r="Q93" s="96" t="s">
        <v>304</v>
      </c>
      <c r="R93" s="96" t="s">
        <v>304</v>
      </c>
      <c r="S93" s="104" t="s">
        <v>629</v>
      </c>
      <c r="T93" s="104" t="s">
        <v>629</v>
      </c>
      <c r="U93" s="97" t="s">
        <v>307</v>
      </c>
      <c r="V93" s="97" t="s">
        <v>308</v>
      </c>
      <c r="W93" s="97" t="s">
        <v>307</v>
      </c>
      <c r="X93" s="97" t="s">
        <v>308</v>
      </c>
      <c r="Y93" s="97" t="s">
        <v>307</v>
      </c>
      <c r="Z93" s="97" t="s">
        <v>308</v>
      </c>
      <c r="AA93" s="97" t="s">
        <v>236</v>
      </c>
      <c r="AB93" s="97" t="s">
        <v>307</v>
      </c>
      <c r="AC93" s="104" t="s">
        <v>236</v>
      </c>
      <c r="AD93" s="97" t="s">
        <v>266</v>
      </c>
      <c r="AE93" s="97" t="s">
        <v>172</v>
      </c>
      <c r="AF93" s="99" t="str">
        <f t="shared" si="27"/>
        <v>ALTO</v>
      </c>
      <c r="AG93" s="97" t="s">
        <v>144</v>
      </c>
      <c r="AH93" s="99" t="str">
        <f t="shared" si="19"/>
        <v>ALTO</v>
      </c>
      <c r="AI93" s="97" t="s">
        <v>154</v>
      </c>
      <c r="AJ93" s="97" t="s">
        <v>161</v>
      </c>
      <c r="AK93" s="99" t="str">
        <f t="shared" si="20"/>
        <v>MEDIO</v>
      </c>
      <c r="AL93" s="100" t="str">
        <f>VLOOKUP($AD93,Tipologías!$B$3:$H$17,2,FALSE)</f>
        <v>ALTO</v>
      </c>
      <c r="AM93" s="100">
        <f t="shared" si="21"/>
        <v>3</v>
      </c>
      <c r="AN93" s="100" t="str">
        <f>VLOOKUP($AE93,Tipologías!$A$21:$C$24,3,FALSE)</f>
        <v>MEDIO</v>
      </c>
      <c r="AO93" s="100">
        <f t="shared" si="22"/>
        <v>2</v>
      </c>
      <c r="AP93" s="100">
        <f>VLOOKUP($AI93,Tipologías!$A$38:$B$42,2,FALSE)</f>
        <v>1.5</v>
      </c>
      <c r="AQ93" s="100">
        <f>VLOOKUP($AJ93,Tipologías!$A$46:$B$53,2,FALSE)</f>
        <v>1.25</v>
      </c>
      <c r="AR93" s="100" t="str">
        <f t="shared" si="23"/>
        <v>ALTO</v>
      </c>
      <c r="AS93" s="100" t="str">
        <f>VLOOKUP($AG93,Tipologías!$A$29:$C$33,3,FALSE)</f>
        <v>ALTO</v>
      </c>
      <c r="AT93" s="100" t="str">
        <f t="shared" si="26"/>
        <v>MEDIO</v>
      </c>
      <c r="AU93" s="100" t="str">
        <f t="shared" si="24"/>
        <v>ALTO</v>
      </c>
      <c r="AV93" s="100" t="str">
        <f>_xlfn.IFNA(VLOOKUP(AD93,Tipologías!$B$3:$H$17,4,0),"")</f>
        <v>INFORMACIÓN PÚBLICA CLASIFICADA</v>
      </c>
      <c r="AW93" s="100" t="str">
        <f t="shared" si="25"/>
        <v>IPC</v>
      </c>
      <c r="AX93" s="100" t="str">
        <f>_xlfn.IFNA(VLOOKUP(AD93,Tipologías!$B$3:$H$17,3,0),"")</f>
        <v>LEY 1712, ARTÍCULO 18 LITERAL A "EL DERECHO DE TODA PERSONA A LA INTIMIDAD."</v>
      </c>
      <c r="AY93" s="100" t="str">
        <f>_xlfn.IFNA(VLOOKUP(AD93,Tipologías!$B$3:$H$17,5,0),"")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93" s="100" t="str">
        <f>_xlfn.IFNA(VLOOKUP(AD93,Tipologías!$B$3:$H$17,6,0),"")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93" s="94" t="s">
        <v>237</v>
      </c>
      <c r="BB93" s="105">
        <v>44727</v>
      </c>
      <c r="BC93" s="96" t="s">
        <v>242</v>
      </c>
      <c r="BD93" s="97" t="s">
        <v>654</v>
      </c>
      <c r="BE93" s="97" t="s">
        <v>653</v>
      </c>
    </row>
    <row r="94" spans="1:57" ht="100.55" customHeight="1" x14ac:dyDescent="0.25">
      <c r="A94" s="144">
        <v>85</v>
      </c>
      <c r="B94" s="102" t="s">
        <v>73</v>
      </c>
      <c r="C94" s="102" t="s">
        <v>203</v>
      </c>
      <c r="D94" s="103" t="s">
        <v>254</v>
      </c>
      <c r="E94" s="103" t="s">
        <v>643</v>
      </c>
      <c r="F94" s="152" t="s">
        <v>648</v>
      </c>
      <c r="G94" s="95" t="s">
        <v>240</v>
      </c>
      <c r="H94" s="95" t="s">
        <v>254</v>
      </c>
      <c r="I94" s="104" t="s">
        <v>649</v>
      </c>
      <c r="J94" s="102" t="s">
        <v>374</v>
      </c>
      <c r="K94" s="103" t="s">
        <v>375</v>
      </c>
      <c r="L94" s="103" t="s">
        <v>401</v>
      </c>
      <c r="M94" s="103" t="s">
        <v>236</v>
      </c>
      <c r="N94" s="104" t="s">
        <v>646</v>
      </c>
      <c r="O94" s="104" t="s">
        <v>186</v>
      </c>
      <c r="P94" s="103" t="s">
        <v>647</v>
      </c>
      <c r="Q94" s="96" t="s">
        <v>304</v>
      </c>
      <c r="R94" s="96" t="s">
        <v>304</v>
      </c>
      <c r="S94" s="104" t="s">
        <v>629</v>
      </c>
      <c r="T94" s="104" t="s">
        <v>629</v>
      </c>
      <c r="U94" s="97" t="s">
        <v>307</v>
      </c>
      <c r="V94" s="97" t="s">
        <v>308</v>
      </c>
      <c r="W94" s="97" t="s">
        <v>307</v>
      </c>
      <c r="X94" s="97" t="s">
        <v>308</v>
      </c>
      <c r="Y94" s="97" t="s">
        <v>307</v>
      </c>
      <c r="Z94" s="97" t="s">
        <v>308</v>
      </c>
      <c r="AA94" s="97" t="s">
        <v>236</v>
      </c>
      <c r="AB94" s="97" t="s">
        <v>307</v>
      </c>
      <c r="AC94" s="104" t="s">
        <v>236</v>
      </c>
      <c r="AD94" s="97" t="s">
        <v>266</v>
      </c>
      <c r="AE94" s="97" t="s">
        <v>172</v>
      </c>
      <c r="AF94" s="99" t="str">
        <f t="shared" si="27"/>
        <v>ALTO</v>
      </c>
      <c r="AG94" s="97" t="s">
        <v>144</v>
      </c>
      <c r="AH94" s="99" t="str">
        <f t="shared" si="19"/>
        <v>ALTO</v>
      </c>
      <c r="AI94" s="97" t="s">
        <v>154</v>
      </c>
      <c r="AJ94" s="97" t="s">
        <v>161</v>
      </c>
      <c r="AK94" s="99" t="str">
        <f t="shared" si="20"/>
        <v>MEDIO</v>
      </c>
      <c r="AL94" s="100" t="str">
        <f>VLOOKUP($AD94,Tipologías!$B$3:$H$17,2,FALSE)</f>
        <v>ALTO</v>
      </c>
      <c r="AM94" s="100">
        <f t="shared" si="21"/>
        <v>3</v>
      </c>
      <c r="AN94" s="100" t="str">
        <f>VLOOKUP($AE94,Tipologías!$A$21:$C$24,3,FALSE)</f>
        <v>MEDIO</v>
      </c>
      <c r="AO94" s="100">
        <f t="shared" si="22"/>
        <v>2</v>
      </c>
      <c r="AP94" s="100">
        <f>VLOOKUP($AI94,Tipologías!$A$38:$B$42,2,FALSE)</f>
        <v>1.5</v>
      </c>
      <c r="AQ94" s="100">
        <f>VLOOKUP($AJ94,Tipologías!$A$46:$B$53,2,FALSE)</f>
        <v>1.25</v>
      </c>
      <c r="AR94" s="100" t="str">
        <f t="shared" si="23"/>
        <v>ALTO</v>
      </c>
      <c r="AS94" s="100" t="str">
        <f>VLOOKUP($AG94,Tipologías!$A$29:$C$33,3,FALSE)</f>
        <v>ALTO</v>
      </c>
      <c r="AT94" s="100" t="str">
        <f t="shared" si="26"/>
        <v>MEDIO</v>
      </c>
      <c r="AU94" s="100" t="str">
        <f t="shared" si="24"/>
        <v>ALTO</v>
      </c>
      <c r="AV94" s="100" t="str">
        <f>_xlfn.IFNA(VLOOKUP(AD94,Tipologías!$B$3:$H$17,4,0),"")</f>
        <v>INFORMACIÓN PÚBLICA CLASIFICADA</v>
      </c>
      <c r="AW94" s="100" t="str">
        <f t="shared" si="25"/>
        <v>IPC</v>
      </c>
      <c r="AX94" s="100" t="str">
        <f>_xlfn.IFNA(VLOOKUP(AD94,Tipologías!$B$3:$H$17,3,0),"")</f>
        <v>LEY 1712, ARTÍCULO 18 LITERAL A "EL DERECHO DE TODA PERSONA A LA INTIMIDAD."</v>
      </c>
      <c r="AY94" s="100" t="str">
        <f>_xlfn.IFNA(VLOOKUP(AD94,Tipologías!$B$3:$H$17,5,0),"")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94" s="100" t="str">
        <f>_xlfn.IFNA(VLOOKUP(AD94,Tipologías!$B$3:$H$17,6,0),"")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94" s="94" t="s">
        <v>237</v>
      </c>
      <c r="BB94" s="105">
        <v>44727</v>
      </c>
      <c r="BC94" s="96" t="s">
        <v>242</v>
      </c>
      <c r="BD94" s="97" t="s">
        <v>654</v>
      </c>
      <c r="BE94" s="97" t="s">
        <v>653</v>
      </c>
    </row>
    <row r="95" spans="1:57" ht="100.55" customHeight="1" x14ac:dyDescent="0.25">
      <c r="A95" s="144">
        <v>86</v>
      </c>
      <c r="B95" s="102" t="s">
        <v>73</v>
      </c>
      <c r="C95" s="102" t="s">
        <v>203</v>
      </c>
      <c r="D95" s="103" t="s">
        <v>254</v>
      </c>
      <c r="E95" s="103" t="s">
        <v>643</v>
      </c>
      <c r="F95" s="152" t="s">
        <v>650</v>
      </c>
      <c r="G95" s="95" t="s">
        <v>181</v>
      </c>
      <c r="H95" s="95" t="s">
        <v>254</v>
      </c>
      <c r="I95" s="104" t="s">
        <v>649</v>
      </c>
      <c r="J95" s="102" t="s">
        <v>374</v>
      </c>
      <c r="K95" s="103" t="s">
        <v>375</v>
      </c>
      <c r="L95" s="103" t="s">
        <v>401</v>
      </c>
      <c r="M95" s="103" t="s">
        <v>651</v>
      </c>
      <c r="N95" s="104" t="s">
        <v>646</v>
      </c>
      <c r="O95" s="104" t="s">
        <v>186</v>
      </c>
      <c r="P95" s="103" t="s">
        <v>384</v>
      </c>
      <c r="Q95" s="96"/>
      <c r="R95" s="96" t="s">
        <v>304</v>
      </c>
      <c r="S95" s="104" t="s">
        <v>629</v>
      </c>
      <c r="T95" s="104" t="s">
        <v>629</v>
      </c>
      <c r="U95" s="97" t="s">
        <v>307</v>
      </c>
      <c r="V95" s="97" t="s">
        <v>308</v>
      </c>
      <c r="W95" s="97" t="s">
        <v>307</v>
      </c>
      <c r="X95" s="97" t="s">
        <v>308</v>
      </c>
      <c r="Y95" s="97" t="s">
        <v>307</v>
      </c>
      <c r="Z95" s="97" t="s">
        <v>308</v>
      </c>
      <c r="AA95" s="97" t="s">
        <v>236</v>
      </c>
      <c r="AB95" s="97" t="s">
        <v>307</v>
      </c>
      <c r="AC95" s="104" t="s">
        <v>236</v>
      </c>
      <c r="AD95" s="97" t="s">
        <v>267</v>
      </c>
      <c r="AE95" s="97" t="s">
        <v>174</v>
      </c>
      <c r="AF95" s="99" t="str">
        <f t="shared" si="27"/>
        <v>ALTO</v>
      </c>
      <c r="AG95" s="97" t="s">
        <v>145</v>
      </c>
      <c r="AH95" s="99" t="str">
        <f t="shared" si="19"/>
        <v>ALTO</v>
      </c>
      <c r="AI95" s="97" t="s">
        <v>154</v>
      </c>
      <c r="AJ95" s="97" t="s">
        <v>157</v>
      </c>
      <c r="AK95" s="99" t="str">
        <f t="shared" si="20"/>
        <v>ALTO</v>
      </c>
      <c r="AL95" s="100" t="str">
        <f>VLOOKUP($AD95,Tipologías!$B$3:$H$17,2,FALSE)</f>
        <v>ALTO</v>
      </c>
      <c r="AM95" s="100">
        <f t="shared" si="21"/>
        <v>3</v>
      </c>
      <c r="AN95" s="100" t="str">
        <f>VLOOKUP($AE95,Tipologías!$A$21:$C$24,3,FALSE)</f>
        <v>ALTO</v>
      </c>
      <c r="AO95" s="100">
        <f t="shared" si="22"/>
        <v>3</v>
      </c>
      <c r="AP95" s="100">
        <f>VLOOKUP($AI95,Tipologías!$A$38:$B$42,2,FALSE)</f>
        <v>1.5</v>
      </c>
      <c r="AQ95" s="100">
        <f>VLOOKUP($AJ95,Tipologías!$A$46:$B$53,2,FALSE)</f>
        <v>2.5</v>
      </c>
      <c r="AR95" s="100" t="str">
        <f t="shared" si="23"/>
        <v>ALTO</v>
      </c>
      <c r="AS95" s="100" t="str">
        <f>VLOOKUP($AG95,Tipologías!$A$29:$C$33,3,FALSE)</f>
        <v>ALTO</v>
      </c>
      <c r="AT95" s="100" t="str">
        <f t="shared" si="26"/>
        <v>ALTO</v>
      </c>
      <c r="AU95" s="100" t="str">
        <f t="shared" si="24"/>
        <v>ALTO</v>
      </c>
      <c r="AV95" s="100" t="str">
        <f>_xlfn.IFNA(VLOOKUP(AD95,Tipologías!$B$3:$H$17,4,0),"")</f>
        <v>INFORMACIÓN PÚBLICA CLASIFICADA</v>
      </c>
      <c r="AW95" s="100" t="str">
        <f t="shared" si="25"/>
        <v>IPC</v>
      </c>
      <c r="AX95" s="100" t="str">
        <f>_xlfn.IFNA(VLOOKUP(AD95,Tipologías!$B$3:$H$17,3,0),"")</f>
        <v>LEY 1712, ARTÍCULO 18 LITERAL B "EL DERECHO DE TODA PERSONA A LA VIDA, LA SALUD O LA SEGURIDAD."</v>
      </c>
      <c r="AY95" s="100" t="str">
        <f>_xlfn.IFNA(VLOOKUP(AD95,Tipologías!$B$3:$H$17,5,0),"")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AZ95" s="100" t="str">
        <f>_xlfn.IFNA(VLOOKUP(AD95,Tipologías!$B$3:$H$17,6,0),"")</f>
        <v>LEY 1712 DE 2014</v>
      </c>
      <c r="BA95" s="94" t="s">
        <v>237</v>
      </c>
      <c r="BB95" s="105">
        <v>44727</v>
      </c>
      <c r="BC95" s="96" t="s">
        <v>242</v>
      </c>
      <c r="BD95" s="97" t="s">
        <v>654</v>
      </c>
      <c r="BE95" s="97" t="s">
        <v>653</v>
      </c>
    </row>
    <row r="96" spans="1:57" ht="100.55" customHeight="1" x14ac:dyDescent="0.25">
      <c r="A96" s="144">
        <v>87</v>
      </c>
      <c r="B96" s="102" t="s">
        <v>73</v>
      </c>
      <c r="C96" s="102" t="s">
        <v>205</v>
      </c>
      <c r="D96" s="103" t="s">
        <v>255</v>
      </c>
      <c r="E96" s="103" t="s">
        <v>655</v>
      </c>
      <c r="F96" s="152" t="s">
        <v>656</v>
      </c>
      <c r="G96" s="95" t="s">
        <v>246</v>
      </c>
      <c r="H96" s="95" t="s">
        <v>657</v>
      </c>
      <c r="I96" s="104" t="s">
        <v>658</v>
      </c>
      <c r="J96" s="102" t="s">
        <v>374</v>
      </c>
      <c r="K96" s="103" t="s">
        <v>375</v>
      </c>
      <c r="L96" s="103" t="s">
        <v>402</v>
      </c>
      <c r="M96" s="103" t="s">
        <v>466</v>
      </c>
      <c r="N96" s="104" t="s">
        <v>466</v>
      </c>
      <c r="O96" s="104" t="s">
        <v>186</v>
      </c>
      <c r="P96" s="103" t="s">
        <v>659</v>
      </c>
      <c r="Q96" s="96"/>
      <c r="R96" s="96" t="s">
        <v>304</v>
      </c>
      <c r="S96" s="104" t="s">
        <v>236</v>
      </c>
      <c r="T96" s="104" t="s">
        <v>236</v>
      </c>
      <c r="U96" s="97" t="s">
        <v>307</v>
      </c>
      <c r="V96" s="97" t="s">
        <v>307</v>
      </c>
      <c r="W96" s="97" t="s">
        <v>307</v>
      </c>
      <c r="X96" s="97" t="s">
        <v>308</v>
      </c>
      <c r="Y96" s="97" t="s">
        <v>307</v>
      </c>
      <c r="Z96" s="97" t="s">
        <v>308</v>
      </c>
      <c r="AA96" s="97" t="s">
        <v>307</v>
      </c>
      <c r="AB96" s="97" t="s">
        <v>307</v>
      </c>
      <c r="AC96" s="104" t="s">
        <v>236</v>
      </c>
      <c r="AD96" s="97" t="s">
        <v>277</v>
      </c>
      <c r="AE96" s="97" t="s">
        <v>176</v>
      </c>
      <c r="AF96" s="99" t="str">
        <f t="shared" si="27"/>
        <v>ALTO</v>
      </c>
      <c r="AG96" s="97" t="s">
        <v>144</v>
      </c>
      <c r="AH96" s="99" t="str">
        <f t="shared" si="19"/>
        <v>ALTO</v>
      </c>
      <c r="AI96" s="97" t="s">
        <v>151</v>
      </c>
      <c r="AJ96" s="97" t="s">
        <v>161</v>
      </c>
      <c r="AK96" s="99" t="str">
        <f t="shared" si="20"/>
        <v>BAJO</v>
      </c>
      <c r="AL96" s="100" t="str">
        <f>VLOOKUP($AD96,Tipologías!$B$3:$H$17,2,FALSE)</f>
        <v>ALTO</v>
      </c>
      <c r="AM96" s="100">
        <f t="shared" si="21"/>
        <v>3</v>
      </c>
      <c r="AN96" s="100" t="str">
        <f>VLOOKUP($AE96,Tipologías!$A$21:$C$24,3,FALSE)</f>
        <v>ALTO</v>
      </c>
      <c r="AO96" s="100">
        <f t="shared" si="22"/>
        <v>3</v>
      </c>
      <c r="AP96" s="100">
        <f>VLOOKUP($AI96,Tipologías!$A$38:$B$42,2,FALSE)</f>
        <v>0.5</v>
      </c>
      <c r="AQ96" s="100">
        <f>VLOOKUP($AJ96,Tipologías!$A$46:$B$53,2,FALSE)</f>
        <v>1.25</v>
      </c>
      <c r="AR96" s="100" t="str">
        <f t="shared" si="23"/>
        <v>ALTO</v>
      </c>
      <c r="AS96" s="100" t="str">
        <f>VLOOKUP($AG96,Tipologías!$A$29:$C$33,3,FALSE)</f>
        <v>ALTO</v>
      </c>
      <c r="AT96" s="100" t="str">
        <f t="shared" si="26"/>
        <v>BAJO</v>
      </c>
      <c r="AU96" s="100" t="str">
        <f t="shared" si="24"/>
        <v>ALTO</v>
      </c>
      <c r="AV96" s="100" t="str">
        <f>_xlfn.IFNA(VLOOKUP(AD96,Tipologías!$B$3:$H$17,4,0),"")</f>
        <v>INFORMACIÓN PÚBLICA RESERVADA</v>
      </c>
      <c r="AW96" s="100" t="str">
        <f t="shared" si="25"/>
        <v>IPR</v>
      </c>
      <c r="AX96" s="100" t="str">
        <f>_xlfn.IFNA(VLOOKUP(AD96,Tipologías!$B$3:$H$17,3,0),"")</f>
        <v>LEY 1712 ARTÍCULO 19 LITERAL I "LA SALUD PÚBLICA."</v>
      </c>
      <c r="AY96" s="100" t="str">
        <f>_xlfn.IFNA(VLOOKUP(AD96,Tipologías!$B$3:$H$17,5,0),"")</f>
        <v>LEY 1712 ARTÍCULO 19 LITERAL I "LA SALUD PÚBLICA."</v>
      </c>
      <c r="AZ96" s="100" t="str">
        <f>_xlfn.IFNA(VLOOKUP(AD96,Tipologías!$B$3:$H$17,6,0),"")</f>
        <v>LEY 1712 DE 2014</v>
      </c>
      <c r="BA96" s="94" t="s">
        <v>238</v>
      </c>
      <c r="BB96" s="105">
        <v>44727</v>
      </c>
      <c r="BC96" s="96" t="s">
        <v>242</v>
      </c>
      <c r="BD96" s="97" t="s">
        <v>679</v>
      </c>
      <c r="BE96" s="97" t="s">
        <v>680</v>
      </c>
    </row>
    <row r="97" spans="1:57" ht="100.55" customHeight="1" x14ac:dyDescent="0.25">
      <c r="A97" s="144">
        <v>88</v>
      </c>
      <c r="B97" s="102" t="s">
        <v>73</v>
      </c>
      <c r="C97" s="102" t="s">
        <v>205</v>
      </c>
      <c r="D97" s="103" t="s">
        <v>255</v>
      </c>
      <c r="E97" s="103" t="s">
        <v>660</v>
      </c>
      <c r="F97" s="152" t="s">
        <v>661</v>
      </c>
      <c r="G97" s="95" t="s">
        <v>214</v>
      </c>
      <c r="H97" s="95" t="s">
        <v>657</v>
      </c>
      <c r="I97" s="104" t="s">
        <v>662</v>
      </c>
      <c r="J97" s="102" t="s">
        <v>380</v>
      </c>
      <c r="K97" s="103" t="s">
        <v>375</v>
      </c>
      <c r="L97" s="103" t="s">
        <v>401</v>
      </c>
      <c r="M97" s="103" t="s">
        <v>663</v>
      </c>
      <c r="N97" s="104" t="s">
        <v>664</v>
      </c>
      <c r="O97" s="104" t="s">
        <v>191</v>
      </c>
      <c r="P97" s="103" t="s">
        <v>665</v>
      </c>
      <c r="Q97" s="96" t="s">
        <v>304</v>
      </c>
      <c r="R97" s="96" t="s">
        <v>304</v>
      </c>
      <c r="S97" s="104" t="s">
        <v>236</v>
      </c>
      <c r="T97" s="104" t="s">
        <v>236</v>
      </c>
      <c r="U97" s="97" t="s">
        <v>307</v>
      </c>
      <c r="V97" s="97" t="s">
        <v>307</v>
      </c>
      <c r="W97" s="97" t="s">
        <v>307</v>
      </c>
      <c r="X97" s="97" t="s">
        <v>308</v>
      </c>
      <c r="Y97" s="97" t="s">
        <v>307</v>
      </c>
      <c r="Z97" s="97" t="s">
        <v>308</v>
      </c>
      <c r="AA97" s="97" t="s">
        <v>307</v>
      </c>
      <c r="AB97" s="97" t="s">
        <v>307</v>
      </c>
      <c r="AC97" s="104" t="s">
        <v>236</v>
      </c>
      <c r="AD97" s="97" t="s">
        <v>268</v>
      </c>
      <c r="AE97" s="97" t="s">
        <v>172</v>
      </c>
      <c r="AF97" s="99" t="str">
        <f t="shared" si="27"/>
        <v>ALTO</v>
      </c>
      <c r="AG97" s="97" t="s">
        <v>144</v>
      </c>
      <c r="AH97" s="99" t="str">
        <f t="shared" si="19"/>
        <v>ALTO</v>
      </c>
      <c r="AI97" s="97" t="s">
        <v>153</v>
      </c>
      <c r="AJ97" s="97" t="s">
        <v>161</v>
      </c>
      <c r="AK97" s="99" t="str">
        <f t="shared" si="20"/>
        <v>MEDIO</v>
      </c>
      <c r="AL97" s="100" t="str">
        <f>VLOOKUP($AD97,Tipologías!$B$3:$H$17,2,FALSE)</f>
        <v>ALTO</v>
      </c>
      <c r="AM97" s="100">
        <f t="shared" si="21"/>
        <v>3</v>
      </c>
      <c r="AN97" s="100" t="str">
        <f>VLOOKUP($AE97,Tipologías!$A$21:$C$24,3,FALSE)</f>
        <v>MEDIO</v>
      </c>
      <c r="AO97" s="100">
        <f t="shared" si="22"/>
        <v>2</v>
      </c>
      <c r="AP97" s="100">
        <f>VLOOKUP($AI97,Tipologías!$A$38:$B$42,2,FALSE)</f>
        <v>1</v>
      </c>
      <c r="AQ97" s="100">
        <f>VLOOKUP($AJ97,Tipologías!$A$46:$B$53,2,FALSE)</f>
        <v>1.25</v>
      </c>
      <c r="AR97" s="100" t="str">
        <f t="shared" si="23"/>
        <v>ALTO</v>
      </c>
      <c r="AS97" s="100" t="str">
        <f>VLOOKUP($AG97,Tipologías!$A$29:$C$33,3,FALSE)</f>
        <v>ALTO</v>
      </c>
      <c r="AT97" s="100" t="str">
        <f t="shared" si="26"/>
        <v>MEDIO</v>
      </c>
      <c r="AU97" s="100" t="str">
        <f t="shared" si="24"/>
        <v>ALTO</v>
      </c>
      <c r="AV97" s="100" t="str">
        <f>_xlfn.IFNA(VLOOKUP(AD97,Tipologías!$B$3:$H$17,4,0),"")</f>
        <v>INFORMACIÓN PÚBLICA CLASIFICADA</v>
      </c>
      <c r="AW97" s="100" t="str">
        <f t="shared" si="25"/>
        <v>IPC</v>
      </c>
      <c r="AX97" s="100" t="str">
        <f>_xlfn.IFNA(VLOOKUP(AD97,Tipologías!$B$3:$H$17,3,0),"")</f>
        <v>LEY 1712, ARTÍCULO 18 LITERAL C "LOS SECRETOS COMERCIALES, INDUSTRIALES Y PROFESIONALES, ASÍ COMO LOS ESTIPULADOS EN EL PARÁGRAFO DEL ARTÍCULO 77 DE LA LEY 1474 DE 2011."</v>
      </c>
      <c r="AY97" s="100" t="str">
        <f>_xlfn.IFNA(VLOOKUP(AD97,Tipologías!$B$3:$H$17,5,0),"")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97" s="100" t="str">
        <f>_xlfn.IFNA(VLOOKUP(AD97,Tipologías!$B$3:$H$17,6,0),"")</f>
        <v>LEY 1712 DE 2014</v>
      </c>
      <c r="BA97" s="94" t="s">
        <v>238</v>
      </c>
      <c r="BB97" s="105">
        <v>44727</v>
      </c>
      <c r="BC97" s="96" t="s">
        <v>242</v>
      </c>
      <c r="BD97" s="97" t="s">
        <v>679</v>
      </c>
      <c r="BE97" s="97" t="s">
        <v>680</v>
      </c>
    </row>
    <row r="98" spans="1:57" ht="100.55" customHeight="1" x14ac:dyDescent="0.25">
      <c r="A98" s="144">
        <v>89</v>
      </c>
      <c r="B98" s="102" t="s">
        <v>73</v>
      </c>
      <c r="C98" s="102" t="s">
        <v>205</v>
      </c>
      <c r="D98" s="103" t="s">
        <v>255</v>
      </c>
      <c r="E98" s="103" t="s">
        <v>666</v>
      </c>
      <c r="F98" s="152" t="s">
        <v>667</v>
      </c>
      <c r="G98" s="95" t="s">
        <v>180</v>
      </c>
      <c r="H98" s="95" t="s">
        <v>657</v>
      </c>
      <c r="I98" s="104" t="s">
        <v>657</v>
      </c>
      <c r="J98" s="102" t="s">
        <v>374</v>
      </c>
      <c r="K98" s="103" t="s">
        <v>375</v>
      </c>
      <c r="L98" s="103" t="s">
        <v>401</v>
      </c>
      <c r="M98" s="103" t="s">
        <v>668</v>
      </c>
      <c r="N98" s="104" t="s">
        <v>236</v>
      </c>
      <c r="O98" s="104" t="s">
        <v>191</v>
      </c>
      <c r="P98" s="103" t="s">
        <v>669</v>
      </c>
      <c r="Q98" s="96" t="s">
        <v>304</v>
      </c>
      <c r="R98" s="96"/>
      <c r="S98" s="104" t="s">
        <v>236</v>
      </c>
      <c r="T98" s="104" t="s">
        <v>236</v>
      </c>
      <c r="U98" s="97" t="s">
        <v>307</v>
      </c>
      <c r="V98" s="97" t="s">
        <v>307</v>
      </c>
      <c r="W98" s="97" t="s">
        <v>307</v>
      </c>
      <c r="X98" s="97" t="s">
        <v>308</v>
      </c>
      <c r="Y98" s="97" t="s">
        <v>307</v>
      </c>
      <c r="Z98" s="97" t="s">
        <v>308</v>
      </c>
      <c r="AA98" s="97" t="s">
        <v>236</v>
      </c>
      <c r="AB98" s="97" t="s">
        <v>236</v>
      </c>
      <c r="AC98" s="104" t="s">
        <v>236</v>
      </c>
      <c r="AD98" s="97" t="s">
        <v>268</v>
      </c>
      <c r="AE98" s="97" t="s">
        <v>172</v>
      </c>
      <c r="AF98" s="99" t="str">
        <f t="shared" si="27"/>
        <v>ALTO</v>
      </c>
      <c r="AG98" s="97" t="s">
        <v>144</v>
      </c>
      <c r="AH98" s="99" t="str">
        <f t="shared" si="19"/>
        <v>ALTO</v>
      </c>
      <c r="AI98" s="97" t="s">
        <v>151</v>
      </c>
      <c r="AJ98" s="97" t="s">
        <v>159</v>
      </c>
      <c r="AK98" s="99" t="str">
        <f t="shared" si="20"/>
        <v>MEDIO</v>
      </c>
      <c r="AL98" s="100" t="str">
        <f>VLOOKUP($AD98,Tipologías!$B$3:$H$17,2,FALSE)</f>
        <v>ALTO</v>
      </c>
      <c r="AM98" s="100">
        <f t="shared" si="21"/>
        <v>3</v>
      </c>
      <c r="AN98" s="100" t="str">
        <f>VLOOKUP($AE98,Tipologías!$A$21:$C$24,3,FALSE)</f>
        <v>MEDIO</v>
      </c>
      <c r="AO98" s="100">
        <f t="shared" si="22"/>
        <v>2</v>
      </c>
      <c r="AP98" s="100">
        <f>VLOOKUP($AI98,Tipologías!$A$38:$B$42,2,FALSE)</f>
        <v>0.5</v>
      </c>
      <c r="AQ98" s="100">
        <f>VLOOKUP($AJ98,Tipologías!$A$46:$B$53,2,FALSE)</f>
        <v>2</v>
      </c>
      <c r="AR98" s="100" t="str">
        <f t="shared" si="23"/>
        <v>ALTO</v>
      </c>
      <c r="AS98" s="100" t="str">
        <f>VLOOKUP($AG98,Tipologías!$A$29:$C$33,3,FALSE)</f>
        <v>ALTO</v>
      </c>
      <c r="AT98" s="100" t="str">
        <f t="shared" si="26"/>
        <v>MEDIO</v>
      </c>
      <c r="AU98" s="100" t="str">
        <f t="shared" si="24"/>
        <v>ALTO</v>
      </c>
      <c r="AV98" s="100" t="str">
        <f>_xlfn.IFNA(VLOOKUP(AD98,Tipologías!$B$3:$H$17,4,0),"")</f>
        <v>INFORMACIÓN PÚBLICA CLASIFICADA</v>
      </c>
      <c r="AW98" s="100" t="str">
        <f t="shared" si="25"/>
        <v>IPC</v>
      </c>
      <c r="AX98" s="100" t="str">
        <f>_xlfn.IFNA(VLOOKUP(AD98,Tipologías!$B$3:$H$17,3,0),"")</f>
        <v>LEY 1712, ARTÍCULO 18 LITERAL C "LOS SECRETOS COMERCIALES, INDUSTRIALES Y PROFESIONALES, ASÍ COMO LOS ESTIPULADOS EN EL PARÁGRAFO DEL ARTÍCULO 77 DE LA LEY 1474 DE 2011."</v>
      </c>
      <c r="AY98" s="100" t="str">
        <f>_xlfn.IFNA(VLOOKUP(AD98,Tipologías!$B$3:$H$17,5,0),"")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98" s="100" t="str">
        <f>_xlfn.IFNA(VLOOKUP(AD98,Tipologías!$B$3:$H$17,6,0),"")</f>
        <v>LEY 1712 DE 2014</v>
      </c>
      <c r="BA98" s="94" t="s">
        <v>237</v>
      </c>
      <c r="BB98" s="105">
        <v>44727</v>
      </c>
      <c r="BC98" s="96" t="s">
        <v>242</v>
      </c>
      <c r="BD98" s="97" t="s">
        <v>679</v>
      </c>
      <c r="BE98" s="97" t="s">
        <v>680</v>
      </c>
    </row>
    <row r="99" spans="1:57" ht="100.55" customHeight="1" x14ac:dyDescent="0.25">
      <c r="A99" s="144">
        <v>90</v>
      </c>
      <c r="B99" s="102" t="s">
        <v>73</v>
      </c>
      <c r="C99" s="102" t="s">
        <v>205</v>
      </c>
      <c r="D99" s="103" t="s">
        <v>255</v>
      </c>
      <c r="E99" s="103" t="s">
        <v>670</v>
      </c>
      <c r="F99" s="152" t="s">
        <v>671</v>
      </c>
      <c r="G99" s="95" t="s">
        <v>246</v>
      </c>
      <c r="H99" s="95" t="s">
        <v>657</v>
      </c>
      <c r="I99" s="104" t="s">
        <v>662</v>
      </c>
      <c r="J99" s="102" t="s">
        <v>374</v>
      </c>
      <c r="K99" s="103" t="s">
        <v>375</v>
      </c>
      <c r="L99" s="103" t="s">
        <v>402</v>
      </c>
      <c r="M99" s="103" t="s">
        <v>236</v>
      </c>
      <c r="N99" s="104" t="s">
        <v>672</v>
      </c>
      <c r="O99" s="104" t="s">
        <v>191</v>
      </c>
      <c r="P99" s="103" t="s">
        <v>673</v>
      </c>
      <c r="Q99" s="96"/>
      <c r="R99" s="96" t="s">
        <v>304</v>
      </c>
      <c r="S99" s="104" t="s">
        <v>236</v>
      </c>
      <c r="T99" s="104" t="s">
        <v>236</v>
      </c>
      <c r="U99" s="97" t="s">
        <v>307</v>
      </c>
      <c r="V99" s="97" t="s">
        <v>308</v>
      </c>
      <c r="W99" s="97" t="s">
        <v>308</v>
      </c>
      <c r="X99" s="97" t="s">
        <v>308</v>
      </c>
      <c r="Y99" s="97" t="s">
        <v>307</v>
      </c>
      <c r="Z99" s="97" t="s">
        <v>308</v>
      </c>
      <c r="AA99" s="97" t="s">
        <v>307</v>
      </c>
      <c r="AB99" s="97" t="s">
        <v>307</v>
      </c>
      <c r="AC99" s="104" t="s">
        <v>236</v>
      </c>
      <c r="AD99" s="97" t="s">
        <v>103</v>
      </c>
      <c r="AE99" s="97" t="s">
        <v>170</v>
      </c>
      <c r="AF99" s="99" t="str">
        <f t="shared" si="27"/>
        <v>BAJO</v>
      </c>
      <c r="AG99" s="97" t="s">
        <v>141</v>
      </c>
      <c r="AH99" s="99" t="str">
        <f t="shared" si="19"/>
        <v>BAJO</v>
      </c>
      <c r="AI99" s="97" t="s">
        <v>154</v>
      </c>
      <c r="AJ99" s="97" t="s">
        <v>161</v>
      </c>
      <c r="AK99" s="99" t="str">
        <f t="shared" si="20"/>
        <v>MEDIO</v>
      </c>
      <c r="AL99" s="100" t="str">
        <f>VLOOKUP($AD99,Tipologías!$B$3:$H$17,2,FALSE)</f>
        <v>BAJO</v>
      </c>
      <c r="AM99" s="100">
        <f t="shared" si="21"/>
        <v>1</v>
      </c>
      <c r="AN99" s="100" t="str">
        <f>VLOOKUP($AE99,Tipologías!$A$21:$C$24,3,FALSE)</f>
        <v>BAJO</v>
      </c>
      <c r="AO99" s="100">
        <f t="shared" si="22"/>
        <v>1</v>
      </c>
      <c r="AP99" s="100">
        <f>VLOOKUP($AI99,Tipologías!$A$38:$B$42,2,FALSE)</f>
        <v>1.5</v>
      </c>
      <c r="AQ99" s="100">
        <f>VLOOKUP($AJ99,Tipologías!$A$46:$B$53,2,FALSE)</f>
        <v>1.25</v>
      </c>
      <c r="AR99" s="100" t="str">
        <f t="shared" si="23"/>
        <v>BAJO</v>
      </c>
      <c r="AS99" s="100" t="str">
        <f>VLOOKUP($AG99,Tipologías!$A$29:$C$33,3,FALSE)</f>
        <v>BAJO</v>
      </c>
      <c r="AT99" s="100" t="str">
        <f t="shared" si="26"/>
        <v>MEDIO</v>
      </c>
      <c r="AU99" s="100" t="str">
        <f t="shared" si="24"/>
        <v>MEDIO</v>
      </c>
      <c r="AV99" s="100" t="str">
        <f>_xlfn.IFNA(VLOOKUP(AD99,Tipologías!$B$3:$H$17,4,0),"")</f>
        <v>INFORMACIÓN PÚBLICA</v>
      </c>
      <c r="AW99" s="100" t="str">
        <f t="shared" si="25"/>
        <v>IPB</v>
      </c>
      <c r="AX99" s="100" t="str">
        <f>_xlfn.IFNA(VLOOKUP(AD99,Tipologías!$B$3:$H$17,3,0),"")</f>
        <v>N/A</v>
      </c>
      <c r="AY99" s="100" t="str">
        <f>_xlfn.IFNA(VLOOKUP(AD99,Tipologías!$B$3:$H$17,5,0),"")</f>
        <v>N/A</v>
      </c>
      <c r="AZ99" s="100" t="str">
        <f>_xlfn.IFNA(VLOOKUP(AD99,Tipologías!$B$3:$H$17,6,0),"")</f>
        <v>N/A</v>
      </c>
      <c r="BA99" s="94" t="s">
        <v>236</v>
      </c>
      <c r="BB99" s="105">
        <v>44727</v>
      </c>
      <c r="BC99" s="96" t="s">
        <v>236</v>
      </c>
      <c r="BD99" s="97" t="s">
        <v>679</v>
      </c>
      <c r="BE99" s="97" t="s">
        <v>680</v>
      </c>
    </row>
    <row r="100" spans="1:57" ht="100.55" customHeight="1" x14ac:dyDescent="0.25">
      <c r="A100" s="144">
        <v>91</v>
      </c>
      <c r="B100" s="102" t="s">
        <v>73</v>
      </c>
      <c r="C100" s="102" t="s">
        <v>205</v>
      </c>
      <c r="D100" s="103" t="s">
        <v>255</v>
      </c>
      <c r="E100" s="103" t="s">
        <v>674</v>
      </c>
      <c r="F100" s="152" t="s">
        <v>675</v>
      </c>
      <c r="G100" s="95" t="s">
        <v>181</v>
      </c>
      <c r="H100" s="95" t="s">
        <v>657</v>
      </c>
      <c r="I100" s="104" t="s">
        <v>657</v>
      </c>
      <c r="J100" s="102" t="s">
        <v>374</v>
      </c>
      <c r="K100" s="103" t="s">
        <v>375</v>
      </c>
      <c r="L100" s="103" t="s">
        <v>402</v>
      </c>
      <c r="M100" s="103" t="s">
        <v>236</v>
      </c>
      <c r="N100" s="104" t="s">
        <v>676</v>
      </c>
      <c r="O100" s="104" t="s">
        <v>191</v>
      </c>
      <c r="P100" s="103" t="s">
        <v>677</v>
      </c>
      <c r="Q100" s="96"/>
      <c r="R100" s="96" t="s">
        <v>304</v>
      </c>
      <c r="S100" s="104" t="s">
        <v>236</v>
      </c>
      <c r="T100" s="104" t="s">
        <v>236</v>
      </c>
      <c r="U100" s="97" t="s">
        <v>307</v>
      </c>
      <c r="V100" s="97" t="s">
        <v>308</v>
      </c>
      <c r="W100" s="97" t="s">
        <v>308</v>
      </c>
      <c r="X100" s="97" t="s">
        <v>308</v>
      </c>
      <c r="Y100" s="97" t="s">
        <v>307</v>
      </c>
      <c r="Z100" s="97" t="s">
        <v>308</v>
      </c>
      <c r="AA100" s="97" t="s">
        <v>307</v>
      </c>
      <c r="AB100" s="97" t="s">
        <v>307</v>
      </c>
      <c r="AC100" s="104" t="s">
        <v>236</v>
      </c>
      <c r="AD100" s="97" t="s">
        <v>103</v>
      </c>
      <c r="AE100" s="97" t="s">
        <v>170</v>
      </c>
      <c r="AF100" s="99" t="str">
        <f t="shared" si="27"/>
        <v>BAJO</v>
      </c>
      <c r="AG100" s="97" t="s">
        <v>142</v>
      </c>
      <c r="AH100" s="99" t="str">
        <f t="shared" si="19"/>
        <v>MEDIO</v>
      </c>
      <c r="AI100" s="97" t="s">
        <v>154</v>
      </c>
      <c r="AJ100" s="97" t="s">
        <v>160</v>
      </c>
      <c r="AK100" s="99" t="str">
        <f t="shared" si="20"/>
        <v>ALTO</v>
      </c>
      <c r="AL100" s="100" t="str">
        <f>VLOOKUP($AD100,Tipologías!$B$3:$H$17,2,FALSE)</f>
        <v>BAJO</v>
      </c>
      <c r="AM100" s="100">
        <f t="shared" si="21"/>
        <v>1</v>
      </c>
      <c r="AN100" s="100" t="str">
        <f>VLOOKUP($AE100,Tipologías!$A$21:$C$24,3,FALSE)</f>
        <v>BAJO</v>
      </c>
      <c r="AO100" s="100">
        <f t="shared" si="22"/>
        <v>1</v>
      </c>
      <c r="AP100" s="100">
        <f>VLOOKUP($AI100,Tipologías!$A$38:$B$42,2,FALSE)</f>
        <v>1.5</v>
      </c>
      <c r="AQ100" s="100">
        <f>VLOOKUP($AJ100,Tipologías!$A$46:$B$53,2,FALSE)</f>
        <v>1.5</v>
      </c>
      <c r="AR100" s="100" t="str">
        <f t="shared" si="23"/>
        <v>BAJO</v>
      </c>
      <c r="AS100" s="100" t="str">
        <f>VLOOKUP($AG100,Tipologías!$A$29:$C$33,3,FALSE)</f>
        <v>MEDIO</v>
      </c>
      <c r="AT100" s="100" t="str">
        <f t="shared" si="26"/>
        <v>ALTO</v>
      </c>
      <c r="AU100" s="100" t="str">
        <f t="shared" si="24"/>
        <v>MEDIO</v>
      </c>
      <c r="AV100" s="100" t="str">
        <f>_xlfn.IFNA(VLOOKUP(AD100,Tipologías!$B$3:$H$17,4,0),"")</f>
        <v>INFORMACIÓN PÚBLICA</v>
      </c>
      <c r="AW100" s="100" t="str">
        <f t="shared" si="25"/>
        <v>IPB</v>
      </c>
      <c r="AX100" s="100" t="str">
        <f>_xlfn.IFNA(VLOOKUP(AD100,Tipologías!$B$3:$H$17,3,0),"")</f>
        <v>N/A</v>
      </c>
      <c r="AY100" s="100" t="str">
        <f>_xlfn.IFNA(VLOOKUP(AD100,Tipologías!$B$3:$H$17,5,0),"")</f>
        <v>N/A</v>
      </c>
      <c r="AZ100" s="100" t="str">
        <f>_xlfn.IFNA(VLOOKUP(AD100,Tipologías!$B$3:$H$17,6,0),"")</f>
        <v>N/A</v>
      </c>
      <c r="BA100" s="94" t="s">
        <v>236</v>
      </c>
      <c r="BB100" s="105">
        <v>44727</v>
      </c>
      <c r="BC100" s="96" t="s">
        <v>236</v>
      </c>
      <c r="BD100" s="97" t="s">
        <v>679</v>
      </c>
      <c r="BE100" s="97" t="s">
        <v>680</v>
      </c>
    </row>
    <row r="101" spans="1:57" ht="100.55" customHeight="1" x14ac:dyDescent="0.25">
      <c r="A101" s="144">
        <v>92</v>
      </c>
      <c r="B101" s="102" t="s">
        <v>73</v>
      </c>
      <c r="C101" s="102" t="s">
        <v>205</v>
      </c>
      <c r="D101" s="103" t="s">
        <v>255</v>
      </c>
      <c r="E101" s="103" t="s">
        <v>674</v>
      </c>
      <c r="F101" s="152" t="s">
        <v>678</v>
      </c>
      <c r="G101" s="95" t="s">
        <v>240</v>
      </c>
      <c r="H101" s="95" t="s">
        <v>657</v>
      </c>
      <c r="I101" s="104" t="s">
        <v>657</v>
      </c>
      <c r="J101" s="102" t="s">
        <v>374</v>
      </c>
      <c r="K101" s="103" t="s">
        <v>375</v>
      </c>
      <c r="L101" s="103" t="s">
        <v>402</v>
      </c>
      <c r="M101" s="103" t="s">
        <v>236</v>
      </c>
      <c r="N101" s="104" t="s">
        <v>676</v>
      </c>
      <c r="O101" s="104" t="s">
        <v>191</v>
      </c>
      <c r="P101" s="103" t="s">
        <v>677</v>
      </c>
      <c r="Q101" s="96"/>
      <c r="R101" s="96" t="s">
        <v>304</v>
      </c>
      <c r="S101" s="104" t="s">
        <v>236</v>
      </c>
      <c r="T101" s="104" t="s">
        <v>236</v>
      </c>
      <c r="U101" s="97" t="s">
        <v>308</v>
      </c>
      <c r="V101" s="97" t="s">
        <v>308</v>
      </c>
      <c r="W101" s="97" t="s">
        <v>308</v>
      </c>
      <c r="X101" s="97" t="s">
        <v>308</v>
      </c>
      <c r="Y101" s="97" t="s">
        <v>308</v>
      </c>
      <c r="Z101" s="97" t="s">
        <v>308</v>
      </c>
      <c r="AA101" s="97" t="s">
        <v>236</v>
      </c>
      <c r="AB101" s="97" t="s">
        <v>236</v>
      </c>
      <c r="AC101" s="104" t="s">
        <v>236</v>
      </c>
      <c r="AD101" s="97" t="s">
        <v>103</v>
      </c>
      <c r="AE101" s="97" t="s">
        <v>170</v>
      </c>
      <c r="AF101" s="99" t="str">
        <f t="shared" si="27"/>
        <v>BAJO</v>
      </c>
      <c r="AG101" s="97" t="s">
        <v>141</v>
      </c>
      <c r="AH101" s="99" t="str">
        <f t="shared" si="19"/>
        <v>BAJO</v>
      </c>
      <c r="AI101" s="97" t="s">
        <v>154</v>
      </c>
      <c r="AJ101" s="97" t="s">
        <v>160</v>
      </c>
      <c r="AK101" s="99" t="str">
        <f t="shared" si="20"/>
        <v>ALTO</v>
      </c>
      <c r="AL101" s="100" t="str">
        <f>VLOOKUP($AD101,Tipologías!$B$3:$H$17,2,FALSE)</f>
        <v>BAJO</v>
      </c>
      <c r="AM101" s="100">
        <f t="shared" si="21"/>
        <v>1</v>
      </c>
      <c r="AN101" s="100" t="str">
        <f>VLOOKUP($AE101,Tipologías!$A$21:$C$24,3,FALSE)</f>
        <v>BAJO</v>
      </c>
      <c r="AO101" s="100">
        <f t="shared" si="22"/>
        <v>1</v>
      </c>
      <c r="AP101" s="100">
        <f>VLOOKUP($AI101,Tipologías!$A$38:$B$42,2,FALSE)</f>
        <v>1.5</v>
      </c>
      <c r="AQ101" s="100">
        <f>VLOOKUP($AJ101,Tipologías!$A$46:$B$53,2,FALSE)</f>
        <v>1.5</v>
      </c>
      <c r="AR101" s="100" t="str">
        <f t="shared" si="23"/>
        <v>BAJO</v>
      </c>
      <c r="AS101" s="100" t="str">
        <f>VLOOKUP($AG101,Tipologías!$A$29:$C$33,3,FALSE)</f>
        <v>BAJO</v>
      </c>
      <c r="AT101" s="100" t="str">
        <f t="shared" si="26"/>
        <v>ALTO</v>
      </c>
      <c r="AU101" s="100" t="str">
        <f t="shared" si="24"/>
        <v>MEDIO</v>
      </c>
      <c r="AV101" s="100" t="str">
        <f>_xlfn.IFNA(VLOOKUP(AD101,Tipologías!$B$3:$H$17,4,0),"")</f>
        <v>INFORMACIÓN PÚBLICA</v>
      </c>
      <c r="AW101" s="100" t="str">
        <f t="shared" si="25"/>
        <v>IPB</v>
      </c>
      <c r="AX101" s="100" t="str">
        <f>_xlfn.IFNA(VLOOKUP(AD101,Tipologías!$B$3:$H$17,3,0),"")</f>
        <v>N/A</v>
      </c>
      <c r="AY101" s="100" t="str">
        <f>_xlfn.IFNA(VLOOKUP(AD101,Tipologías!$B$3:$H$17,5,0),"")</f>
        <v>N/A</v>
      </c>
      <c r="AZ101" s="100" t="str">
        <f>_xlfn.IFNA(VLOOKUP(AD101,Tipologías!$B$3:$H$17,6,0),"")</f>
        <v>N/A</v>
      </c>
      <c r="BA101" s="94" t="s">
        <v>236</v>
      </c>
      <c r="BB101" s="105">
        <v>44727</v>
      </c>
      <c r="BC101" s="96" t="s">
        <v>236</v>
      </c>
      <c r="BD101" s="97" t="s">
        <v>679</v>
      </c>
      <c r="BE101" s="97" t="s">
        <v>680</v>
      </c>
    </row>
    <row r="102" spans="1:57" ht="100.55" customHeight="1" x14ac:dyDescent="0.25">
      <c r="A102" s="144">
        <v>93</v>
      </c>
      <c r="B102" s="102" t="s">
        <v>76</v>
      </c>
      <c r="C102" s="102" t="s">
        <v>88</v>
      </c>
      <c r="D102" s="103" t="s">
        <v>248</v>
      </c>
      <c r="E102" s="103" t="s">
        <v>325</v>
      </c>
      <c r="F102" s="152" t="s">
        <v>681</v>
      </c>
      <c r="G102" s="152" t="s">
        <v>246</v>
      </c>
      <c r="H102" s="152" t="s">
        <v>248</v>
      </c>
      <c r="I102" s="104" t="s">
        <v>563</v>
      </c>
      <c r="J102" s="102" t="s">
        <v>380</v>
      </c>
      <c r="K102" s="103" t="s">
        <v>375</v>
      </c>
      <c r="L102" s="103" t="s">
        <v>401</v>
      </c>
      <c r="M102" s="103" t="s">
        <v>682</v>
      </c>
      <c r="N102" s="104" t="s">
        <v>683</v>
      </c>
      <c r="O102" s="104" t="s">
        <v>191</v>
      </c>
      <c r="P102" s="189" t="s">
        <v>684</v>
      </c>
      <c r="Q102" s="106" t="s">
        <v>304</v>
      </c>
      <c r="R102" s="106" t="s">
        <v>304</v>
      </c>
      <c r="S102" s="104" t="s">
        <v>325</v>
      </c>
      <c r="T102" s="104" t="s">
        <v>685</v>
      </c>
      <c r="U102" s="107" t="s">
        <v>307</v>
      </c>
      <c r="V102" s="107" t="s">
        <v>307</v>
      </c>
      <c r="W102" s="107" t="s">
        <v>307</v>
      </c>
      <c r="X102" s="107" t="s">
        <v>307</v>
      </c>
      <c r="Y102" s="107" t="s">
        <v>307</v>
      </c>
      <c r="Z102" s="107" t="s">
        <v>307</v>
      </c>
      <c r="AA102" s="107" t="s">
        <v>236</v>
      </c>
      <c r="AB102" s="107" t="s">
        <v>236</v>
      </c>
      <c r="AC102" s="176" t="s">
        <v>236</v>
      </c>
      <c r="AD102" s="108" t="s">
        <v>278</v>
      </c>
      <c r="AE102" s="108" t="s">
        <v>174</v>
      </c>
      <c r="AF102" s="90" t="str">
        <f t="shared" si="27"/>
        <v>ALTO</v>
      </c>
      <c r="AG102" s="108" t="s">
        <v>142</v>
      </c>
      <c r="AH102" s="90" t="str">
        <f t="shared" si="19"/>
        <v>MEDIO</v>
      </c>
      <c r="AI102" s="108" t="s">
        <v>153</v>
      </c>
      <c r="AJ102" s="108" t="s">
        <v>162</v>
      </c>
      <c r="AK102" s="90" t="str">
        <f t="shared" si="20"/>
        <v>MEDIO</v>
      </c>
      <c r="AL102" s="91" t="str">
        <f>VLOOKUP($AD102,Tipologías!$B$3:$H$17,2,FALSE)</f>
        <v>ALTO</v>
      </c>
      <c r="AM102" s="91">
        <f t="shared" si="21"/>
        <v>3</v>
      </c>
      <c r="AN102" s="91" t="str">
        <f>VLOOKUP($AE102,Tipologías!$A$21:$C$24,3,FALSE)</f>
        <v>ALTO</v>
      </c>
      <c r="AO102" s="91">
        <f t="shared" si="22"/>
        <v>3</v>
      </c>
      <c r="AP102" s="91">
        <f>VLOOKUP($AI102,Tipologías!$A$38:$B$42,2,FALSE)</f>
        <v>1</v>
      </c>
      <c r="AQ102" s="91">
        <f>VLOOKUP($AJ102,Tipologías!$A$46:$B$53,2,FALSE)</f>
        <v>1</v>
      </c>
      <c r="AR102" s="91" t="str">
        <f t="shared" si="23"/>
        <v>ALTO</v>
      </c>
      <c r="AS102" s="91" t="str">
        <f>VLOOKUP($AG102,Tipologías!$A$29:$C$33,3,FALSE)</f>
        <v>MEDIO</v>
      </c>
      <c r="AT102" s="91" t="str">
        <f t="shared" si="26"/>
        <v>MEDIO</v>
      </c>
      <c r="AU102" s="91" t="str">
        <f t="shared" si="24"/>
        <v>MEDIO</v>
      </c>
      <c r="AV102" s="110" t="str">
        <f>_xlfn.IFNA(VLOOKUP(AD102,[2]Tipologías!$B$3:$H$17,4,0),"")</f>
        <v>INFORMACIÓN PÚBLICA RESERVADA</v>
      </c>
      <c r="AW102" s="91" t="str">
        <f t="shared" si="25"/>
        <v>IPR</v>
      </c>
      <c r="AX102" s="91" t="str">
        <f>_xlfn.IFNA(VLOOKUP(AD102,Tipologías!$B$3:$H$17,3,0),"")</f>
        <v>LEY 1712 ARTÍCULO 19 PARÁGRAFO "SE EXCEPTÚAN TAMBIÉN LOS DOCUMENTOS QUE CONTENGAN LAS OPINIONES O PUNTOS DE VISTA QUE FORMEN PARTE DEL PROCESO DELIBERATIVO DE LOS SERVIDORES PÚBLICOS."</v>
      </c>
      <c r="AY102" s="91" t="str">
        <f>_xlfn.IFNA(VLOOKUP(AD102,Tipologías!$B$3:$H$17,5,0),"")</f>
        <v>LEY 1712 ARTÍCULO 19 PARÁGRAFO: SE EXCEPTÚAN TAMBIÉN LOS DOCUMENTOS QUE CONTENGAN LAS OPINIONES O PUNTOS DE VISTA QUE FORMEN PARTE DEL PROCESO DELIBERATIVO DE LOS SERVIDORES PÚBLICOS</v>
      </c>
      <c r="AZ102" s="91" t="str">
        <f>_xlfn.IFNA(VLOOKUP(AD102,Tipologías!$B$3:$H$17,6,0),"")</f>
        <v>LEY 1712 DE 2014</v>
      </c>
      <c r="BA102" s="111" t="s">
        <v>238</v>
      </c>
      <c r="BB102" s="112" t="s">
        <v>698</v>
      </c>
      <c r="BC102" s="111" t="s">
        <v>242</v>
      </c>
      <c r="BD102" s="108" t="s">
        <v>699</v>
      </c>
      <c r="BE102" s="108" t="s">
        <v>700</v>
      </c>
    </row>
    <row r="103" spans="1:57" ht="100.55" customHeight="1" x14ac:dyDescent="0.25">
      <c r="A103" s="144">
        <v>94</v>
      </c>
      <c r="B103" s="102" t="s">
        <v>76</v>
      </c>
      <c r="C103" s="102" t="s">
        <v>88</v>
      </c>
      <c r="D103" s="103" t="s">
        <v>248</v>
      </c>
      <c r="E103" s="103" t="s">
        <v>686</v>
      </c>
      <c r="F103" s="152" t="s">
        <v>687</v>
      </c>
      <c r="G103" s="152" t="s">
        <v>246</v>
      </c>
      <c r="H103" s="152" t="s">
        <v>248</v>
      </c>
      <c r="I103" s="104" t="s">
        <v>563</v>
      </c>
      <c r="J103" s="102" t="s">
        <v>380</v>
      </c>
      <c r="K103" s="103" t="s">
        <v>375</v>
      </c>
      <c r="L103" s="103" t="s">
        <v>401</v>
      </c>
      <c r="M103" s="103" t="s">
        <v>682</v>
      </c>
      <c r="N103" s="104" t="s">
        <v>683</v>
      </c>
      <c r="O103" s="104" t="s">
        <v>191</v>
      </c>
      <c r="P103" s="189" t="s">
        <v>688</v>
      </c>
      <c r="Q103" s="106" t="s">
        <v>304</v>
      </c>
      <c r="R103" s="106" t="s">
        <v>304</v>
      </c>
      <c r="S103" s="104" t="s">
        <v>689</v>
      </c>
      <c r="T103" s="104" t="s">
        <v>690</v>
      </c>
      <c r="U103" s="107" t="s">
        <v>307</v>
      </c>
      <c r="V103" s="107" t="s">
        <v>307</v>
      </c>
      <c r="W103" s="107" t="s">
        <v>308</v>
      </c>
      <c r="X103" s="107" t="s">
        <v>308</v>
      </c>
      <c r="Y103" s="107" t="s">
        <v>308</v>
      </c>
      <c r="Z103" s="107" t="s">
        <v>308</v>
      </c>
      <c r="AA103" s="107" t="s">
        <v>236</v>
      </c>
      <c r="AB103" s="107" t="s">
        <v>236</v>
      </c>
      <c r="AC103" s="176" t="s">
        <v>236</v>
      </c>
      <c r="AD103" s="108" t="s">
        <v>103</v>
      </c>
      <c r="AE103" s="108" t="s">
        <v>170</v>
      </c>
      <c r="AF103" s="90" t="str">
        <f t="shared" si="27"/>
        <v>BAJO</v>
      </c>
      <c r="AG103" s="109" t="s">
        <v>142</v>
      </c>
      <c r="AH103" s="90" t="str">
        <f t="shared" si="19"/>
        <v>MEDIO</v>
      </c>
      <c r="AI103" s="108" t="s">
        <v>153</v>
      </c>
      <c r="AJ103" s="108" t="s">
        <v>161</v>
      </c>
      <c r="AK103" s="90" t="str">
        <f t="shared" si="20"/>
        <v>MEDIO</v>
      </c>
      <c r="AL103" s="91" t="str">
        <f>VLOOKUP($AD103,Tipologías!$B$3:$H$17,2,FALSE)</f>
        <v>BAJO</v>
      </c>
      <c r="AM103" s="91">
        <f t="shared" si="21"/>
        <v>1</v>
      </c>
      <c r="AN103" s="91" t="str">
        <f>VLOOKUP($AE103,Tipologías!$A$21:$C$24,3,FALSE)</f>
        <v>BAJO</v>
      </c>
      <c r="AO103" s="91">
        <f t="shared" si="22"/>
        <v>1</v>
      </c>
      <c r="AP103" s="91">
        <f>VLOOKUP($AI103,Tipologías!$A$38:$B$42,2,FALSE)</f>
        <v>1</v>
      </c>
      <c r="AQ103" s="91">
        <f>VLOOKUP($AJ103,Tipologías!$A$46:$B$53,2,FALSE)</f>
        <v>1.25</v>
      </c>
      <c r="AR103" s="91" t="str">
        <f t="shared" si="23"/>
        <v>BAJO</v>
      </c>
      <c r="AS103" s="91" t="str">
        <f>VLOOKUP($AG103,Tipologías!$A$29:$C$33,3,FALSE)</f>
        <v>MEDIO</v>
      </c>
      <c r="AT103" s="91" t="str">
        <f t="shared" ref="AT103:AT116" si="28">IF(SUM($AP103,$AQ103)&gt;=3,"ALTO",IF(SUM($AP103,$AQ103)&lt;2,"BAJO","MEDIO"))</f>
        <v>MEDIO</v>
      </c>
      <c r="AU103" s="91" t="str">
        <f t="shared" si="24"/>
        <v>MEDIO</v>
      </c>
      <c r="AV103" s="110" t="str">
        <f>_xlfn.IFNA(VLOOKUP(AD103,[2]Tipologías!$B$3:$H$17,4,0),"")</f>
        <v>INFORMACIÓN PÚBLICA</v>
      </c>
      <c r="AW103" s="91" t="str">
        <f t="shared" si="25"/>
        <v>IPB</v>
      </c>
      <c r="AX103" s="91" t="str">
        <f>_xlfn.IFNA(VLOOKUP(AD103,Tipologías!$B$3:$H$17,3,0),"")</f>
        <v>N/A</v>
      </c>
      <c r="AY103" s="91" t="str">
        <f>_xlfn.IFNA(VLOOKUP(AD103,Tipologías!$B$3:$H$17,5,0),"")</f>
        <v>N/A</v>
      </c>
      <c r="AZ103" s="91" t="str">
        <f>_xlfn.IFNA(VLOOKUP(AD103,Tipologías!$B$3:$H$17,6,0),"")</f>
        <v>N/A</v>
      </c>
      <c r="BA103" s="111" t="s">
        <v>236</v>
      </c>
      <c r="BB103" s="112" t="s">
        <v>698</v>
      </c>
      <c r="BC103" s="111" t="s">
        <v>236</v>
      </c>
      <c r="BD103" s="108" t="s">
        <v>701</v>
      </c>
      <c r="BE103" s="108" t="s">
        <v>700</v>
      </c>
    </row>
    <row r="104" spans="1:57" ht="100.55" customHeight="1" x14ac:dyDescent="0.25">
      <c r="A104" s="144">
        <v>95</v>
      </c>
      <c r="B104" s="102" t="s">
        <v>76</v>
      </c>
      <c r="C104" s="102" t="s">
        <v>88</v>
      </c>
      <c r="D104" s="103" t="s">
        <v>248</v>
      </c>
      <c r="E104" s="103" t="s">
        <v>691</v>
      </c>
      <c r="F104" s="152" t="s">
        <v>692</v>
      </c>
      <c r="G104" s="152" t="s">
        <v>246</v>
      </c>
      <c r="H104" s="152" t="s">
        <v>248</v>
      </c>
      <c r="I104" s="104" t="s">
        <v>563</v>
      </c>
      <c r="J104" s="102" t="s">
        <v>380</v>
      </c>
      <c r="K104" s="103" t="s">
        <v>375</v>
      </c>
      <c r="L104" s="103" t="s">
        <v>401</v>
      </c>
      <c r="M104" s="103" t="s">
        <v>682</v>
      </c>
      <c r="N104" s="104" t="s">
        <v>683</v>
      </c>
      <c r="O104" s="104" t="s">
        <v>191</v>
      </c>
      <c r="P104" s="189" t="s">
        <v>693</v>
      </c>
      <c r="Q104" s="106" t="s">
        <v>304</v>
      </c>
      <c r="R104" s="106" t="s">
        <v>304</v>
      </c>
      <c r="S104" s="104" t="s">
        <v>694</v>
      </c>
      <c r="T104" s="104" t="s">
        <v>695</v>
      </c>
      <c r="U104" s="107" t="s">
        <v>307</v>
      </c>
      <c r="V104" s="107" t="s">
        <v>307</v>
      </c>
      <c r="W104" s="107" t="s">
        <v>307</v>
      </c>
      <c r="X104" s="107" t="s">
        <v>307</v>
      </c>
      <c r="Y104" s="107" t="s">
        <v>307</v>
      </c>
      <c r="Z104" s="107" t="s">
        <v>307</v>
      </c>
      <c r="AA104" s="107" t="s">
        <v>236</v>
      </c>
      <c r="AB104" s="107" t="s">
        <v>236</v>
      </c>
      <c r="AC104" s="176" t="s">
        <v>236</v>
      </c>
      <c r="AD104" s="108" t="s">
        <v>273</v>
      </c>
      <c r="AE104" s="108" t="s">
        <v>174</v>
      </c>
      <c r="AF104" s="90" t="str">
        <f t="shared" si="27"/>
        <v>ALTO</v>
      </c>
      <c r="AG104" s="108" t="s">
        <v>142</v>
      </c>
      <c r="AH104" s="90" t="str">
        <f t="shared" si="19"/>
        <v>MEDIO</v>
      </c>
      <c r="AI104" s="108" t="s">
        <v>153</v>
      </c>
      <c r="AJ104" s="108" t="s">
        <v>161</v>
      </c>
      <c r="AK104" s="90" t="str">
        <f t="shared" si="20"/>
        <v>MEDIO</v>
      </c>
      <c r="AL104" s="91" t="str">
        <f>VLOOKUP($AD104,Tipologías!$B$3:$H$17,2,FALSE)</f>
        <v>ALTO</v>
      </c>
      <c r="AM104" s="91">
        <f t="shared" si="21"/>
        <v>3</v>
      </c>
      <c r="AN104" s="91" t="str">
        <f>VLOOKUP($AE104,Tipologías!$A$21:$C$24,3,FALSE)</f>
        <v>ALTO</v>
      </c>
      <c r="AO104" s="91">
        <f t="shared" si="22"/>
        <v>3</v>
      </c>
      <c r="AP104" s="91">
        <f>VLOOKUP($AI104,Tipologías!$A$38:$B$42,2,FALSE)</f>
        <v>1</v>
      </c>
      <c r="AQ104" s="91">
        <f>VLOOKUP($AJ104,Tipologías!$A$46:$B$53,2,FALSE)</f>
        <v>1.25</v>
      </c>
      <c r="AR104" s="91" t="str">
        <f t="shared" si="23"/>
        <v>ALTO</v>
      </c>
      <c r="AS104" s="91" t="str">
        <f>VLOOKUP($AG104,Tipologías!$A$29:$C$33,3,FALSE)</f>
        <v>MEDIO</v>
      </c>
      <c r="AT104" s="91" t="str">
        <f t="shared" si="28"/>
        <v>MEDIO</v>
      </c>
      <c r="AU104" s="91" t="str">
        <f t="shared" si="24"/>
        <v>MEDIO</v>
      </c>
      <c r="AV104" s="110" t="str">
        <f>_xlfn.IFNA(VLOOKUP(AD104,[2]Tipologías!$B$3:$H$17,4,0),"")</f>
        <v>INFORMACIÓN PÚBLICA RESERVADA</v>
      </c>
      <c r="AW104" s="91" t="str">
        <f t="shared" si="25"/>
        <v>IPR</v>
      </c>
      <c r="AX104" s="91" t="str">
        <f>_xlfn.IFNA(VLOOKUP(AD104,Tipologías!$B$3:$H$17,3,0),"")</f>
        <v>LEY 1712 ARTÍCULO 19 LITERAL E "EL DEBIDO PROCESO Y LA IGUALDAD DE LAS PARTES EN LOS PROCESOS JUDICIALES."</v>
      </c>
      <c r="AY104" s="91" t="str">
        <f>_xlfn.IFNA(VLOOKUP(AD104,Tipologías!$B$3:$H$17,5,0),"")</f>
        <v>LEY 1564 DE 2012 ARTÍCULO 3 / LEY 1437 DE 2011 ARTÍCULO 3 NUMERAL 8
LEY 1564 ARTÍCULO 3: LAS ACTUACIONES SE CUMPLIRÁN EN FORMA ORAL, PÚBLICA Y EN AUDIENCIAS, SALVO LAS QUE EXPRESAMENTE SE AUTORICE REALIZAR POR ESCRITO O ESTÉN AMPARADAS POR RESERVA.</v>
      </c>
      <c r="AZ104" s="91" t="str">
        <f>_xlfn.IFNA(VLOOKUP(AD104,Tipologías!$B$3:$H$17,6,0),"")</f>
        <v>LEY 1712 DE 2014</v>
      </c>
      <c r="BA104" s="111" t="s">
        <v>237</v>
      </c>
      <c r="BB104" s="111" t="s">
        <v>698</v>
      </c>
      <c r="BC104" s="111" t="s">
        <v>242</v>
      </c>
      <c r="BD104" s="108" t="s">
        <v>702</v>
      </c>
      <c r="BE104" s="108" t="s">
        <v>700</v>
      </c>
    </row>
    <row r="105" spans="1:57" ht="100.55" customHeight="1" x14ac:dyDescent="0.25">
      <c r="A105" s="144">
        <v>96</v>
      </c>
      <c r="B105" s="102" t="s">
        <v>76</v>
      </c>
      <c r="C105" s="102" t="s">
        <v>88</v>
      </c>
      <c r="D105" s="103" t="s">
        <v>248</v>
      </c>
      <c r="E105" s="103" t="s">
        <v>426</v>
      </c>
      <c r="F105" s="152" t="s">
        <v>696</v>
      </c>
      <c r="G105" s="152" t="s">
        <v>246</v>
      </c>
      <c r="H105" s="152" t="s">
        <v>248</v>
      </c>
      <c r="I105" s="104" t="s">
        <v>563</v>
      </c>
      <c r="J105" s="102" t="s">
        <v>380</v>
      </c>
      <c r="K105" s="103" t="s">
        <v>375</v>
      </c>
      <c r="L105" s="103" t="s">
        <v>401</v>
      </c>
      <c r="M105" s="103" t="s">
        <v>682</v>
      </c>
      <c r="N105" s="104" t="s">
        <v>683</v>
      </c>
      <c r="O105" s="104" t="s">
        <v>186</v>
      </c>
      <c r="P105" s="189" t="s">
        <v>697</v>
      </c>
      <c r="Q105" s="106" t="s">
        <v>304</v>
      </c>
      <c r="R105" s="106" t="s">
        <v>304</v>
      </c>
      <c r="S105" s="104" t="s">
        <v>426</v>
      </c>
      <c r="T105" s="104" t="s">
        <v>314</v>
      </c>
      <c r="U105" s="107" t="s">
        <v>307</v>
      </c>
      <c r="V105" s="107" t="s">
        <v>307</v>
      </c>
      <c r="W105" s="107" t="s">
        <v>308</v>
      </c>
      <c r="X105" s="107" t="s">
        <v>308</v>
      </c>
      <c r="Y105" s="107" t="s">
        <v>308</v>
      </c>
      <c r="Z105" s="107" t="s">
        <v>308</v>
      </c>
      <c r="AA105" s="107" t="s">
        <v>236</v>
      </c>
      <c r="AB105" s="107" t="s">
        <v>236</v>
      </c>
      <c r="AC105" s="176" t="s">
        <v>236</v>
      </c>
      <c r="AD105" s="108" t="s">
        <v>103</v>
      </c>
      <c r="AE105" s="108" t="s">
        <v>170</v>
      </c>
      <c r="AF105" s="90" t="str">
        <f t="shared" si="27"/>
        <v>BAJO</v>
      </c>
      <c r="AG105" s="109" t="s">
        <v>140</v>
      </c>
      <c r="AH105" s="90" t="str">
        <f t="shared" si="19"/>
        <v>BAJO</v>
      </c>
      <c r="AI105" s="108" t="s">
        <v>149</v>
      </c>
      <c r="AJ105" s="108" t="s">
        <v>164</v>
      </c>
      <c r="AK105" s="90" t="str">
        <f t="shared" si="20"/>
        <v>BAJO</v>
      </c>
      <c r="AL105" s="91" t="str">
        <f>VLOOKUP($AD105,Tipologías!$B$3:$H$17,2,FALSE)</f>
        <v>BAJO</v>
      </c>
      <c r="AM105" s="91">
        <f t="shared" si="21"/>
        <v>1</v>
      </c>
      <c r="AN105" s="91" t="str">
        <f>VLOOKUP($AE105,Tipologías!$A$21:$C$24,3,FALSE)</f>
        <v>BAJO</v>
      </c>
      <c r="AO105" s="91">
        <f t="shared" si="22"/>
        <v>1</v>
      </c>
      <c r="AP105" s="91">
        <f>VLOOKUP($AI105,Tipologías!$A$38:$B$42,2,FALSE)</f>
        <v>0</v>
      </c>
      <c r="AQ105" s="91">
        <f>VLOOKUP($AJ105,Tipologías!$A$46:$B$53,2,FALSE)</f>
        <v>0.25</v>
      </c>
      <c r="AR105" s="91" t="str">
        <f t="shared" si="23"/>
        <v>BAJO</v>
      </c>
      <c r="AS105" s="91" t="str">
        <f>VLOOKUP($AG105,Tipologías!$A$29:$C$33,3,FALSE)</f>
        <v>BAJO</v>
      </c>
      <c r="AT105" s="91" t="str">
        <f t="shared" si="28"/>
        <v>BAJO</v>
      </c>
      <c r="AU105" s="91" t="str">
        <f t="shared" si="24"/>
        <v>BAJO</v>
      </c>
      <c r="AV105" s="110" t="str">
        <f>_xlfn.IFNA(VLOOKUP(AD105,[2]Tipologías!$B$3:$H$17,4,0),"")</f>
        <v>INFORMACIÓN PÚBLICA</v>
      </c>
      <c r="AW105" s="91" t="str">
        <f t="shared" si="25"/>
        <v>IPB</v>
      </c>
      <c r="AX105" s="91" t="str">
        <f>_xlfn.IFNA(VLOOKUP(AD105,Tipologías!$B$3:$H$17,3,0),"")</f>
        <v>N/A</v>
      </c>
      <c r="AY105" s="91" t="str">
        <f>_xlfn.IFNA(VLOOKUP(AD105,Tipologías!$B$3:$H$17,5,0),"")</f>
        <v>N/A</v>
      </c>
      <c r="AZ105" s="91" t="str">
        <f>_xlfn.IFNA(VLOOKUP(AD105,Tipologías!$B$3:$H$17,6,0),"")</f>
        <v>N/A</v>
      </c>
      <c r="BA105" s="111" t="s">
        <v>236</v>
      </c>
      <c r="BB105" s="111" t="s">
        <v>698</v>
      </c>
      <c r="BC105" s="111" t="s">
        <v>236</v>
      </c>
      <c r="BD105" s="108" t="s">
        <v>701</v>
      </c>
      <c r="BE105" s="108" t="s">
        <v>700</v>
      </c>
    </row>
    <row r="106" spans="1:57" ht="100.55" customHeight="1" x14ac:dyDescent="0.25">
      <c r="A106" s="144">
        <v>97</v>
      </c>
      <c r="B106" s="102" t="s">
        <v>69</v>
      </c>
      <c r="C106" s="102" t="s">
        <v>208</v>
      </c>
      <c r="D106" s="103" t="s">
        <v>82</v>
      </c>
      <c r="E106" s="103" t="s">
        <v>703</v>
      </c>
      <c r="F106" s="152" t="s">
        <v>704</v>
      </c>
      <c r="G106" s="152" t="s">
        <v>246</v>
      </c>
      <c r="H106" s="152" t="s">
        <v>705</v>
      </c>
      <c r="I106" s="104" t="s">
        <v>82</v>
      </c>
      <c r="J106" s="102" t="s">
        <v>374</v>
      </c>
      <c r="K106" s="103" t="s">
        <v>375</v>
      </c>
      <c r="L106" s="103" t="s">
        <v>402</v>
      </c>
      <c r="M106" s="103" t="s">
        <v>236</v>
      </c>
      <c r="N106" s="104" t="s">
        <v>706</v>
      </c>
      <c r="O106" s="104" t="s">
        <v>191</v>
      </c>
      <c r="P106" s="103" t="s">
        <v>707</v>
      </c>
      <c r="Q106" s="96" t="s">
        <v>304</v>
      </c>
      <c r="R106" s="96" t="s">
        <v>304</v>
      </c>
      <c r="S106" s="144" t="s">
        <v>236</v>
      </c>
      <c r="T106" s="144" t="s">
        <v>236</v>
      </c>
      <c r="U106" s="97" t="s">
        <v>307</v>
      </c>
      <c r="V106" s="97" t="s">
        <v>307</v>
      </c>
      <c r="W106" s="97" t="s">
        <v>308</v>
      </c>
      <c r="X106" s="97" t="s">
        <v>308</v>
      </c>
      <c r="Y106" s="97" t="s">
        <v>308</v>
      </c>
      <c r="Z106" s="97" t="s">
        <v>308</v>
      </c>
      <c r="AA106" s="97" t="s">
        <v>236</v>
      </c>
      <c r="AB106" s="97" t="s">
        <v>236</v>
      </c>
      <c r="AC106" s="177" t="s">
        <v>236</v>
      </c>
      <c r="AD106" s="98" t="s">
        <v>103</v>
      </c>
      <c r="AE106" s="98" t="s">
        <v>170</v>
      </c>
      <c r="AF106" s="90" t="str">
        <f t="shared" si="27"/>
        <v>BAJO</v>
      </c>
      <c r="AG106" s="98" t="s">
        <v>144</v>
      </c>
      <c r="AH106" s="90" t="str">
        <f t="shared" si="19"/>
        <v>ALTO</v>
      </c>
      <c r="AI106" s="98" t="s">
        <v>155</v>
      </c>
      <c r="AJ106" s="98" t="s">
        <v>157</v>
      </c>
      <c r="AK106" s="90" t="str">
        <f t="shared" si="20"/>
        <v>ALTO</v>
      </c>
      <c r="AL106" s="91" t="str">
        <f>VLOOKUP($AD106,Tipologías!$B$3:$H$17,2,FALSE)</f>
        <v>BAJO</v>
      </c>
      <c r="AM106" s="91">
        <f t="shared" si="21"/>
        <v>1</v>
      </c>
      <c r="AN106" s="91" t="str">
        <f>VLOOKUP($AE106,Tipologías!$A$21:$C$24,3,FALSE)</f>
        <v>BAJO</v>
      </c>
      <c r="AO106" s="91">
        <f t="shared" si="22"/>
        <v>1</v>
      </c>
      <c r="AP106" s="91">
        <f>VLOOKUP($AI106,Tipologías!$A$38:$B$42,2,FALSE)</f>
        <v>2</v>
      </c>
      <c r="AQ106" s="91">
        <f>VLOOKUP($AJ106,Tipologías!$A$46:$B$53,2,FALSE)</f>
        <v>2.5</v>
      </c>
      <c r="AR106" s="91" t="str">
        <f t="shared" si="23"/>
        <v>BAJO</v>
      </c>
      <c r="AS106" s="91" t="str">
        <f>VLOOKUP($AG106,Tipologías!$A$29:$C$33,3,FALSE)</f>
        <v>ALTO</v>
      </c>
      <c r="AT106" s="91" t="str">
        <f t="shared" si="28"/>
        <v>ALTO</v>
      </c>
      <c r="AU106" s="91" t="str">
        <f t="shared" si="24"/>
        <v>ALTO</v>
      </c>
      <c r="AV106" s="100" t="str">
        <f>_xlfn.IFNA(VLOOKUP(AD106,[3]Tipologías!$B$3:$H$17,4,0),"")</f>
        <v>INFORMACIÓN PÚBLICA</v>
      </c>
      <c r="AW106" s="91" t="str">
        <f t="shared" si="25"/>
        <v>IPB</v>
      </c>
      <c r="AX106" s="91" t="str">
        <f>_xlfn.IFNA(VLOOKUP(AD106,Tipologías!$B$3:$H$17,3,0),"")</f>
        <v>N/A</v>
      </c>
      <c r="AY106" s="91" t="str">
        <f>_xlfn.IFNA(VLOOKUP(AD106,Tipologías!$B$3:$H$17,5,0),"")</f>
        <v>N/A</v>
      </c>
      <c r="AZ106" s="91" t="str">
        <f>_xlfn.IFNA(VLOOKUP(AD106,Tipologías!$B$3:$H$17,6,0),"")</f>
        <v>N/A</v>
      </c>
      <c r="BA106" s="92" t="s">
        <v>236</v>
      </c>
      <c r="BB106" s="114">
        <v>44812</v>
      </c>
      <c r="BC106" s="92" t="s">
        <v>236</v>
      </c>
      <c r="BD106" s="98" t="s">
        <v>723</v>
      </c>
      <c r="BE106" s="98" t="s">
        <v>724</v>
      </c>
    </row>
    <row r="107" spans="1:57" ht="100.55" customHeight="1" x14ac:dyDescent="0.25">
      <c r="A107" s="144">
        <v>98</v>
      </c>
      <c r="B107" s="102" t="s">
        <v>69</v>
      </c>
      <c r="C107" s="102" t="s">
        <v>208</v>
      </c>
      <c r="D107" s="103" t="s">
        <v>82</v>
      </c>
      <c r="E107" s="103" t="s">
        <v>708</v>
      </c>
      <c r="F107" s="152" t="s">
        <v>709</v>
      </c>
      <c r="G107" s="152" t="s">
        <v>246</v>
      </c>
      <c r="H107" s="152" t="s">
        <v>705</v>
      </c>
      <c r="I107" s="104" t="s">
        <v>82</v>
      </c>
      <c r="J107" s="102" t="s">
        <v>374</v>
      </c>
      <c r="K107" s="103" t="s">
        <v>375</v>
      </c>
      <c r="L107" s="103" t="s">
        <v>401</v>
      </c>
      <c r="M107" s="103" t="s">
        <v>236</v>
      </c>
      <c r="N107" s="104" t="s">
        <v>706</v>
      </c>
      <c r="O107" s="104" t="s">
        <v>191</v>
      </c>
      <c r="P107" s="103" t="s">
        <v>707</v>
      </c>
      <c r="Q107" s="96" t="s">
        <v>304</v>
      </c>
      <c r="R107" s="96" t="s">
        <v>236</v>
      </c>
      <c r="S107" s="144" t="s">
        <v>236</v>
      </c>
      <c r="T107" s="144" t="s">
        <v>236</v>
      </c>
      <c r="U107" s="97" t="s">
        <v>307</v>
      </c>
      <c r="V107" s="97" t="s">
        <v>307</v>
      </c>
      <c r="W107" s="97" t="s">
        <v>308</v>
      </c>
      <c r="X107" s="97" t="s">
        <v>308</v>
      </c>
      <c r="Y107" s="97" t="s">
        <v>308</v>
      </c>
      <c r="Z107" s="97" t="s">
        <v>308</v>
      </c>
      <c r="AA107" s="97" t="s">
        <v>236</v>
      </c>
      <c r="AB107" s="97" t="s">
        <v>236</v>
      </c>
      <c r="AC107" s="177" t="s">
        <v>236</v>
      </c>
      <c r="AD107" s="98" t="s">
        <v>268</v>
      </c>
      <c r="AE107" s="98" t="s">
        <v>172</v>
      </c>
      <c r="AF107" s="90" t="str">
        <f t="shared" si="27"/>
        <v>ALTO</v>
      </c>
      <c r="AG107" s="101" t="s">
        <v>142</v>
      </c>
      <c r="AH107" s="90" t="str">
        <f t="shared" si="19"/>
        <v>MEDIO</v>
      </c>
      <c r="AI107" s="98" t="s">
        <v>151</v>
      </c>
      <c r="AJ107" s="98" t="s">
        <v>160</v>
      </c>
      <c r="AK107" s="90" t="str">
        <f t="shared" si="20"/>
        <v>MEDIO</v>
      </c>
      <c r="AL107" s="91" t="str">
        <f>VLOOKUP($AD107,Tipologías!$B$3:$H$17,2,FALSE)</f>
        <v>ALTO</v>
      </c>
      <c r="AM107" s="91">
        <f t="shared" si="21"/>
        <v>3</v>
      </c>
      <c r="AN107" s="91" t="str">
        <f>VLOOKUP($AE107,Tipologías!$A$21:$C$24,3,FALSE)</f>
        <v>MEDIO</v>
      </c>
      <c r="AO107" s="91">
        <f t="shared" si="22"/>
        <v>2</v>
      </c>
      <c r="AP107" s="91">
        <f>VLOOKUP($AI107,Tipologías!$A$38:$B$42,2,FALSE)</f>
        <v>0.5</v>
      </c>
      <c r="AQ107" s="91">
        <f>VLOOKUP($AJ107,Tipologías!$A$46:$B$53,2,FALSE)</f>
        <v>1.5</v>
      </c>
      <c r="AR107" s="91" t="str">
        <f t="shared" si="23"/>
        <v>ALTO</v>
      </c>
      <c r="AS107" s="91" t="str">
        <f>VLOOKUP($AG107,Tipologías!$A$29:$C$33,3,FALSE)</f>
        <v>MEDIO</v>
      </c>
      <c r="AT107" s="91" t="str">
        <f t="shared" si="28"/>
        <v>MEDIO</v>
      </c>
      <c r="AU107" s="91" t="str">
        <f t="shared" si="24"/>
        <v>MEDIO</v>
      </c>
      <c r="AV107" s="100" t="str">
        <f>_xlfn.IFNA(VLOOKUP(AD107,[3]Tipologías!$B$3:$H$17,4,0),"")</f>
        <v>INFORMACIÓN PÚBLICA CLASIFICADA</v>
      </c>
      <c r="AW107" s="91" t="str">
        <f t="shared" si="25"/>
        <v>IPC</v>
      </c>
      <c r="AX107" s="91" t="str">
        <f>_xlfn.IFNA(VLOOKUP(AD107,Tipologías!$B$3:$H$17,3,0),"")</f>
        <v>LEY 1712, ARTÍCULO 18 LITERAL C "LOS SECRETOS COMERCIALES, INDUSTRIALES Y PROFESIONALES, ASÍ COMO LOS ESTIPULADOS EN EL PARÁGRAFO DEL ARTÍCULO 77 DE LA LEY 1474 DE 2011."</v>
      </c>
      <c r="AY107" s="91" t="str">
        <f>_xlfn.IFNA(VLOOKUP(AD107,Tipologías!$B$3:$H$17,5,0),"")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107" s="91" t="str">
        <f>_xlfn.IFNA(VLOOKUP(AD107,Tipologías!$B$3:$H$17,6,0),"")</f>
        <v>LEY 1712 DE 2014</v>
      </c>
      <c r="BA107" s="92" t="s">
        <v>238</v>
      </c>
      <c r="BB107" s="114">
        <v>44812</v>
      </c>
      <c r="BC107" s="92" t="s">
        <v>242</v>
      </c>
      <c r="BD107" s="98" t="s">
        <v>723</v>
      </c>
      <c r="BE107" s="98" t="s">
        <v>724</v>
      </c>
    </row>
    <row r="108" spans="1:57" ht="100.55" customHeight="1" x14ac:dyDescent="0.25">
      <c r="A108" s="144">
        <v>99</v>
      </c>
      <c r="B108" s="102" t="s">
        <v>69</v>
      </c>
      <c r="C108" s="102" t="s">
        <v>208</v>
      </c>
      <c r="D108" s="103" t="s">
        <v>82</v>
      </c>
      <c r="E108" s="103" t="s">
        <v>710</v>
      </c>
      <c r="F108" s="152" t="s">
        <v>711</v>
      </c>
      <c r="G108" s="152" t="s">
        <v>246</v>
      </c>
      <c r="H108" s="152" t="s">
        <v>705</v>
      </c>
      <c r="I108" s="104" t="s">
        <v>82</v>
      </c>
      <c r="J108" s="102" t="s">
        <v>374</v>
      </c>
      <c r="K108" s="103" t="s">
        <v>375</v>
      </c>
      <c r="L108" s="103" t="s">
        <v>401</v>
      </c>
      <c r="M108" s="103" t="s">
        <v>236</v>
      </c>
      <c r="N108" s="104" t="s">
        <v>712</v>
      </c>
      <c r="O108" s="104" t="s">
        <v>191</v>
      </c>
      <c r="P108" s="103" t="s">
        <v>713</v>
      </c>
      <c r="Q108" s="96" t="s">
        <v>304</v>
      </c>
      <c r="R108" s="96" t="s">
        <v>304</v>
      </c>
      <c r="S108" s="144" t="s">
        <v>236</v>
      </c>
      <c r="T108" s="144" t="s">
        <v>236</v>
      </c>
      <c r="U108" s="97" t="s">
        <v>307</v>
      </c>
      <c r="V108" s="97" t="s">
        <v>308</v>
      </c>
      <c r="W108" s="97" t="s">
        <v>307</v>
      </c>
      <c r="X108" s="97" t="s">
        <v>236</v>
      </c>
      <c r="Y108" s="97" t="s">
        <v>236</v>
      </c>
      <c r="Z108" s="97" t="s">
        <v>308</v>
      </c>
      <c r="AA108" s="97" t="s">
        <v>236</v>
      </c>
      <c r="AB108" s="97" t="s">
        <v>307</v>
      </c>
      <c r="AC108" s="177" t="s">
        <v>236</v>
      </c>
      <c r="AD108" s="98" t="s">
        <v>103</v>
      </c>
      <c r="AE108" s="98" t="s">
        <v>172</v>
      </c>
      <c r="AF108" s="90" t="str">
        <f t="shared" si="27"/>
        <v>MEDIO</v>
      </c>
      <c r="AG108" s="101" t="s">
        <v>142</v>
      </c>
      <c r="AH108" s="90" t="str">
        <f t="shared" si="19"/>
        <v>MEDIO</v>
      </c>
      <c r="AI108" s="98" t="s">
        <v>151</v>
      </c>
      <c r="AJ108" s="98" t="s">
        <v>159</v>
      </c>
      <c r="AK108" s="90" t="str">
        <f t="shared" si="20"/>
        <v>MEDIO</v>
      </c>
      <c r="AL108" s="91" t="str">
        <f>VLOOKUP($AD108,Tipologías!$B$3:$H$17,2,FALSE)</f>
        <v>BAJO</v>
      </c>
      <c r="AM108" s="91">
        <f t="shared" si="21"/>
        <v>1</v>
      </c>
      <c r="AN108" s="91" t="str">
        <f>VLOOKUP($AE108,Tipologías!$A$21:$C$24,3,FALSE)</f>
        <v>MEDIO</v>
      </c>
      <c r="AO108" s="91">
        <f t="shared" si="22"/>
        <v>2</v>
      </c>
      <c r="AP108" s="91">
        <f>VLOOKUP($AI108,Tipologías!$A$38:$B$42,2,FALSE)</f>
        <v>0.5</v>
      </c>
      <c r="AQ108" s="91">
        <f>VLOOKUP($AJ108,Tipologías!$A$46:$B$53,2,FALSE)</f>
        <v>2</v>
      </c>
      <c r="AR108" s="91" t="str">
        <f t="shared" si="23"/>
        <v>MEDIO</v>
      </c>
      <c r="AS108" s="91" t="str">
        <f>VLOOKUP($AG108,Tipologías!$A$29:$C$33,3,FALSE)</f>
        <v>MEDIO</v>
      </c>
      <c r="AT108" s="91" t="str">
        <f t="shared" si="28"/>
        <v>MEDIO</v>
      </c>
      <c r="AU108" s="91" t="str">
        <f t="shared" si="24"/>
        <v>MEDIO</v>
      </c>
      <c r="AV108" s="100" t="str">
        <f>_xlfn.IFNA(VLOOKUP(AD108,[3]Tipologías!$B$3:$H$17,4,0),"")</f>
        <v>INFORMACIÓN PÚBLICA</v>
      </c>
      <c r="AW108" s="91" t="str">
        <f t="shared" si="25"/>
        <v>IPB</v>
      </c>
      <c r="AX108" s="91" t="str">
        <f>_xlfn.IFNA(VLOOKUP(AD108,Tipologías!$B$3:$H$17,3,0),"")</f>
        <v>N/A</v>
      </c>
      <c r="AY108" s="91" t="str">
        <f>_xlfn.IFNA(VLOOKUP(AD108,Tipologías!$B$3:$H$17,5,0),"")</f>
        <v>N/A</v>
      </c>
      <c r="AZ108" s="91" t="str">
        <f>_xlfn.IFNA(VLOOKUP(AD108,Tipologías!$B$3:$H$17,6,0),"")</f>
        <v>N/A</v>
      </c>
      <c r="BA108" s="92" t="s">
        <v>238</v>
      </c>
      <c r="BB108" s="114">
        <v>44812</v>
      </c>
      <c r="BC108" s="92" t="s">
        <v>242</v>
      </c>
      <c r="BD108" s="98" t="s">
        <v>725</v>
      </c>
      <c r="BE108" s="98" t="s">
        <v>724</v>
      </c>
    </row>
    <row r="109" spans="1:57" ht="100.55" customHeight="1" x14ac:dyDescent="0.25">
      <c r="A109" s="144">
        <v>100</v>
      </c>
      <c r="B109" s="102" t="s">
        <v>69</v>
      </c>
      <c r="C109" s="102" t="s">
        <v>208</v>
      </c>
      <c r="D109" s="103" t="s">
        <v>82</v>
      </c>
      <c r="E109" s="103" t="s">
        <v>714</v>
      </c>
      <c r="F109" s="152" t="s">
        <v>715</v>
      </c>
      <c r="G109" s="152" t="s">
        <v>246</v>
      </c>
      <c r="H109" s="152" t="s">
        <v>716</v>
      </c>
      <c r="I109" s="104" t="s">
        <v>82</v>
      </c>
      <c r="J109" s="102" t="s">
        <v>374</v>
      </c>
      <c r="K109" s="103" t="s">
        <v>375</v>
      </c>
      <c r="L109" s="103" t="s">
        <v>401</v>
      </c>
      <c r="M109" s="103" t="s">
        <v>236</v>
      </c>
      <c r="N109" s="104" t="s">
        <v>717</v>
      </c>
      <c r="O109" s="104" t="s">
        <v>191</v>
      </c>
      <c r="P109" s="103" t="s">
        <v>713</v>
      </c>
      <c r="Q109" s="96" t="s">
        <v>304</v>
      </c>
      <c r="R109" s="96" t="s">
        <v>304</v>
      </c>
      <c r="S109" s="144" t="s">
        <v>236</v>
      </c>
      <c r="T109" s="144" t="s">
        <v>236</v>
      </c>
      <c r="U109" s="97" t="s">
        <v>236</v>
      </c>
      <c r="V109" s="97" t="s">
        <v>236</v>
      </c>
      <c r="W109" s="97" t="s">
        <v>236</v>
      </c>
      <c r="X109" s="97" t="s">
        <v>236</v>
      </c>
      <c r="Y109" s="97" t="s">
        <v>236</v>
      </c>
      <c r="Z109" s="97" t="s">
        <v>236</v>
      </c>
      <c r="AA109" s="97" t="s">
        <v>236</v>
      </c>
      <c r="AB109" s="97" t="s">
        <v>236</v>
      </c>
      <c r="AC109" s="177" t="s">
        <v>236</v>
      </c>
      <c r="AD109" s="98" t="s">
        <v>103</v>
      </c>
      <c r="AE109" s="98" t="s">
        <v>170</v>
      </c>
      <c r="AF109" s="90" t="str">
        <f t="shared" si="27"/>
        <v>BAJO</v>
      </c>
      <c r="AG109" s="101" t="s">
        <v>144</v>
      </c>
      <c r="AH109" s="90" t="str">
        <f t="shared" si="19"/>
        <v>ALTO</v>
      </c>
      <c r="AI109" s="98" t="s">
        <v>154</v>
      </c>
      <c r="AJ109" s="98" t="s">
        <v>159</v>
      </c>
      <c r="AK109" s="90" t="str">
        <f t="shared" si="20"/>
        <v>ALTO</v>
      </c>
      <c r="AL109" s="91" t="str">
        <f>VLOOKUP($AD109,Tipologías!$B$3:$H$17,2,FALSE)</f>
        <v>BAJO</v>
      </c>
      <c r="AM109" s="91">
        <f t="shared" si="21"/>
        <v>1</v>
      </c>
      <c r="AN109" s="91" t="str">
        <f>VLOOKUP($AE109,Tipologías!$A$21:$C$24,3,FALSE)</f>
        <v>BAJO</v>
      </c>
      <c r="AO109" s="91">
        <f t="shared" si="22"/>
        <v>1</v>
      </c>
      <c r="AP109" s="91">
        <f>VLOOKUP($AI109,Tipologías!$A$38:$B$42,2,FALSE)</f>
        <v>1.5</v>
      </c>
      <c r="AQ109" s="91">
        <f>VLOOKUP($AJ109,Tipologías!$A$46:$B$53,2,FALSE)</f>
        <v>2</v>
      </c>
      <c r="AR109" s="91" t="str">
        <f t="shared" si="23"/>
        <v>BAJO</v>
      </c>
      <c r="AS109" s="91" t="str">
        <f>VLOOKUP($AG109,Tipologías!$A$29:$C$33,3,FALSE)</f>
        <v>ALTO</v>
      </c>
      <c r="AT109" s="91" t="str">
        <f t="shared" si="28"/>
        <v>ALTO</v>
      </c>
      <c r="AU109" s="91" t="str">
        <f t="shared" si="24"/>
        <v>ALTO</v>
      </c>
      <c r="AV109" s="100" t="str">
        <f>_xlfn.IFNA(VLOOKUP(AD109,[3]Tipologías!$B$3:$H$17,4,0),"")</f>
        <v>INFORMACIÓN PÚBLICA</v>
      </c>
      <c r="AW109" s="91" t="str">
        <f t="shared" si="25"/>
        <v>IPB</v>
      </c>
      <c r="AX109" s="91" t="str">
        <f>_xlfn.IFNA(VLOOKUP(AD109,Tipologías!$B$3:$H$17,3,0),"")</f>
        <v>N/A</v>
      </c>
      <c r="AY109" s="91" t="str">
        <f>_xlfn.IFNA(VLOOKUP(AD109,Tipologías!$B$3:$H$17,5,0),"")</f>
        <v>N/A</v>
      </c>
      <c r="AZ109" s="91" t="str">
        <f>_xlfn.IFNA(VLOOKUP(AD109,Tipologías!$B$3:$H$17,6,0),"")</f>
        <v>N/A</v>
      </c>
      <c r="BA109" s="92" t="s">
        <v>236</v>
      </c>
      <c r="BB109" s="114">
        <v>44812</v>
      </c>
      <c r="BC109" s="92" t="s">
        <v>236</v>
      </c>
      <c r="BD109" s="98" t="s">
        <v>726</v>
      </c>
      <c r="BE109" s="98" t="s">
        <v>724</v>
      </c>
    </row>
    <row r="110" spans="1:57" ht="100.55" customHeight="1" x14ac:dyDescent="0.25">
      <c r="A110" s="144">
        <v>101</v>
      </c>
      <c r="B110" s="102" t="s">
        <v>69</v>
      </c>
      <c r="C110" s="102" t="s">
        <v>208</v>
      </c>
      <c r="D110" s="103" t="s">
        <v>82</v>
      </c>
      <c r="E110" s="103" t="s">
        <v>703</v>
      </c>
      <c r="F110" s="152" t="s">
        <v>718</v>
      </c>
      <c r="G110" s="152" t="s">
        <v>240</v>
      </c>
      <c r="H110" s="152" t="s">
        <v>705</v>
      </c>
      <c r="I110" s="104" t="s">
        <v>82</v>
      </c>
      <c r="J110" s="102" t="s">
        <v>374</v>
      </c>
      <c r="K110" s="103" t="s">
        <v>375</v>
      </c>
      <c r="L110" s="103" t="s">
        <v>402</v>
      </c>
      <c r="M110" s="103" t="s">
        <v>236</v>
      </c>
      <c r="N110" s="104" t="s">
        <v>706</v>
      </c>
      <c r="O110" s="104" t="s">
        <v>191</v>
      </c>
      <c r="P110" s="103" t="s">
        <v>707</v>
      </c>
      <c r="Q110" s="96" t="s">
        <v>304</v>
      </c>
      <c r="R110" s="96" t="s">
        <v>304</v>
      </c>
      <c r="S110" s="144" t="s">
        <v>236</v>
      </c>
      <c r="T110" s="144" t="s">
        <v>236</v>
      </c>
      <c r="U110" s="97" t="s">
        <v>307</v>
      </c>
      <c r="V110" s="97" t="s">
        <v>307</v>
      </c>
      <c r="W110" s="97" t="s">
        <v>308</v>
      </c>
      <c r="X110" s="97" t="s">
        <v>308</v>
      </c>
      <c r="Y110" s="97" t="s">
        <v>308</v>
      </c>
      <c r="Z110" s="97" t="s">
        <v>308</v>
      </c>
      <c r="AA110" s="97" t="s">
        <v>236</v>
      </c>
      <c r="AB110" s="97" t="s">
        <v>307</v>
      </c>
      <c r="AC110" s="177" t="s">
        <v>236</v>
      </c>
      <c r="AD110" s="113" t="s">
        <v>103</v>
      </c>
      <c r="AE110" s="98" t="s">
        <v>170</v>
      </c>
      <c r="AF110" s="90" t="str">
        <f t="shared" si="27"/>
        <v>BAJO</v>
      </c>
      <c r="AG110" s="101" t="s">
        <v>144</v>
      </c>
      <c r="AH110" s="90" t="str">
        <f t="shared" si="19"/>
        <v>ALTO</v>
      </c>
      <c r="AI110" s="98" t="s">
        <v>155</v>
      </c>
      <c r="AJ110" s="98" t="s">
        <v>157</v>
      </c>
      <c r="AK110" s="90" t="str">
        <f t="shared" si="20"/>
        <v>ALTO</v>
      </c>
      <c r="AL110" s="91" t="str">
        <f>VLOOKUP($AD110,Tipologías!$B$3:$H$17,2,FALSE)</f>
        <v>BAJO</v>
      </c>
      <c r="AM110" s="91">
        <f t="shared" si="21"/>
        <v>1</v>
      </c>
      <c r="AN110" s="91" t="str">
        <f>VLOOKUP($AE110,Tipologías!$A$21:$C$24,3,FALSE)</f>
        <v>BAJO</v>
      </c>
      <c r="AO110" s="91">
        <f t="shared" si="22"/>
        <v>1</v>
      </c>
      <c r="AP110" s="91">
        <f>VLOOKUP($AI110,Tipologías!$A$38:$B$42,2,FALSE)</f>
        <v>2</v>
      </c>
      <c r="AQ110" s="91">
        <f>VLOOKUP($AJ110,Tipologías!$A$46:$B$53,2,FALSE)</f>
        <v>2.5</v>
      </c>
      <c r="AR110" s="91" t="str">
        <f t="shared" si="23"/>
        <v>BAJO</v>
      </c>
      <c r="AS110" s="91" t="str">
        <f>VLOOKUP($AG110,Tipologías!$A$29:$C$33,3,FALSE)</f>
        <v>ALTO</v>
      </c>
      <c r="AT110" s="91" t="str">
        <f t="shared" si="28"/>
        <v>ALTO</v>
      </c>
      <c r="AU110" s="91" t="str">
        <f t="shared" si="24"/>
        <v>ALTO</v>
      </c>
      <c r="AV110" s="100" t="str">
        <f>_xlfn.IFNA(VLOOKUP(AD110,[3]Tipologías!$B$3:$H$17,4,0),"")</f>
        <v>INFORMACIÓN PÚBLICA</v>
      </c>
      <c r="AW110" s="91" t="str">
        <f t="shared" si="25"/>
        <v>IPB</v>
      </c>
      <c r="AX110" s="91" t="str">
        <f>_xlfn.IFNA(VLOOKUP(AD110,Tipologías!$B$3:$H$17,3,0),"")</f>
        <v>N/A</v>
      </c>
      <c r="AY110" s="91" t="str">
        <f>_xlfn.IFNA(VLOOKUP(AD110,Tipologías!$B$3:$H$17,5,0),"")</f>
        <v>N/A</v>
      </c>
      <c r="AZ110" s="91" t="str">
        <f>_xlfn.IFNA(VLOOKUP(AD110,Tipologías!$B$3:$H$17,6,0),"")</f>
        <v>N/A</v>
      </c>
      <c r="BA110" s="92" t="s">
        <v>236</v>
      </c>
      <c r="BB110" s="114">
        <v>44812</v>
      </c>
      <c r="BC110" s="92" t="s">
        <v>236</v>
      </c>
      <c r="BD110" s="98" t="s">
        <v>723</v>
      </c>
      <c r="BE110" s="98" t="s">
        <v>724</v>
      </c>
    </row>
    <row r="111" spans="1:57" ht="100.55" customHeight="1" x14ac:dyDescent="0.25">
      <c r="A111" s="144">
        <v>102</v>
      </c>
      <c r="B111" s="102" t="s">
        <v>69</v>
      </c>
      <c r="C111" s="102" t="s">
        <v>208</v>
      </c>
      <c r="D111" s="103" t="s">
        <v>82</v>
      </c>
      <c r="E111" s="103" t="s">
        <v>708</v>
      </c>
      <c r="F111" s="152" t="s">
        <v>709</v>
      </c>
      <c r="G111" s="152" t="s">
        <v>181</v>
      </c>
      <c r="H111" s="152" t="s">
        <v>705</v>
      </c>
      <c r="I111" s="104" t="s">
        <v>82</v>
      </c>
      <c r="J111" s="102" t="s">
        <v>374</v>
      </c>
      <c r="K111" s="103" t="s">
        <v>375</v>
      </c>
      <c r="L111" s="103" t="s">
        <v>401</v>
      </c>
      <c r="M111" s="103" t="s">
        <v>236</v>
      </c>
      <c r="N111" s="104" t="s">
        <v>706</v>
      </c>
      <c r="O111" s="104" t="s">
        <v>191</v>
      </c>
      <c r="P111" s="103" t="s">
        <v>707</v>
      </c>
      <c r="Q111" s="96" t="s">
        <v>304</v>
      </c>
      <c r="R111" s="96" t="s">
        <v>236</v>
      </c>
      <c r="S111" s="144" t="s">
        <v>236</v>
      </c>
      <c r="T111" s="144" t="s">
        <v>236</v>
      </c>
      <c r="U111" s="97" t="s">
        <v>307</v>
      </c>
      <c r="V111" s="97" t="s">
        <v>307</v>
      </c>
      <c r="W111" s="97" t="s">
        <v>236</v>
      </c>
      <c r="X111" s="97" t="s">
        <v>308</v>
      </c>
      <c r="Y111" s="97" t="s">
        <v>308</v>
      </c>
      <c r="Z111" s="97" t="s">
        <v>308</v>
      </c>
      <c r="AA111" s="97" t="s">
        <v>236</v>
      </c>
      <c r="AB111" s="97" t="s">
        <v>236</v>
      </c>
      <c r="AC111" s="177" t="s">
        <v>236</v>
      </c>
      <c r="AD111" s="98" t="s">
        <v>268</v>
      </c>
      <c r="AE111" s="98" t="s">
        <v>172</v>
      </c>
      <c r="AF111" s="90" t="str">
        <f t="shared" si="27"/>
        <v>ALTO</v>
      </c>
      <c r="AG111" s="98" t="s">
        <v>142</v>
      </c>
      <c r="AH111" s="90" t="str">
        <f t="shared" si="19"/>
        <v>MEDIO</v>
      </c>
      <c r="AI111" s="98" t="s">
        <v>151</v>
      </c>
      <c r="AJ111" s="98" t="s">
        <v>160</v>
      </c>
      <c r="AK111" s="90" t="str">
        <f t="shared" si="20"/>
        <v>MEDIO</v>
      </c>
      <c r="AL111" s="91" t="str">
        <f>VLOOKUP($AD111,Tipologías!$B$3:$H$17,2,FALSE)</f>
        <v>ALTO</v>
      </c>
      <c r="AM111" s="91">
        <f t="shared" si="21"/>
        <v>3</v>
      </c>
      <c r="AN111" s="91" t="str">
        <f>VLOOKUP($AE111,Tipologías!$A$21:$C$24,3,FALSE)</f>
        <v>MEDIO</v>
      </c>
      <c r="AO111" s="91">
        <f t="shared" si="22"/>
        <v>2</v>
      </c>
      <c r="AP111" s="91">
        <f>VLOOKUP($AI111,Tipologías!$A$38:$B$42,2,FALSE)</f>
        <v>0.5</v>
      </c>
      <c r="AQ111" s="91">
        <f>VLOOKUP($AJ111,Tipologías!$A$46:$B$53,2,FALSE)</f>
        <v>1.5</v>
      </c>
      <c r="AR111" s="91" t="str">
        <f t="shared" si="23"/>
        <v>ALTO</v>
      </c>
      <c r="AS111" s="91" t="str">
        <f>VLOOKUP($AG111,Tipologías!$A$29:$C$33,3,FALSE)</f>
        <v>MEDIO</v>
      </c>
      <c r="AT111" s="91" t="str">
        <f t="shared" si="28"/>
        <v>MEDIO</v>
      </c>
      <c r="AU111" s="91" t="str">
        <f t="shared" si="24"/>
        <v>MEDIO</v>
      </c>
      <c r="AV111" s="100" t="str">
        <f>_xlfn.IFNA(VLOOKUP(AD111,[3]Tipologías!$B$3:$H$17,4,0),"")</f>
        <v>INFORMACIÓN PÚBLICA CLASIFICADA</v>
      </c>
      <c r="AW111" s="91" t="str">
        <f t="shared" si="25"/>
        <v>IPC</v>
      </c>
      <c r="AX111" s="91" t="str">
        <f>_xlfn.IFNA(VLOOKUP(AD111,Tipologías!$B$3:$H$17,3,0),"")</f>
        <v>LEY 1712, ARTÍCULO 18 LITERAL C "LOS SECRETOS COMERCIALES, INDUSTRIALES Y PROFESIONALES, ASÍ COMO LOS ESTIPULADOS EN EL PARÁGRAFO DEL ARTÍCULO 77 DE LA LEY 1474 DE 2011."</v>
      </c>
      <c r="AY111" s="91" t="str">
        <f>_xlfn.IFNA(VLOOKUP(AD111,Tipologías!$B$3:$H$17,5,0),"")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111" s="91" t="str">
        <f>_xlfn.IFNA(VLOOKUP(AD111,Tipologías!$B$3:$H$17,6,0),"")</f>
        <v>LEY 1712 DE 2014</v>
      </c>
      <c r="BA111" s="92" t="s">
        <v>238</v>
      </c>
      <c r="BB111" s="114">
        <v>44812</v>
      </c>
      <c r="BC111" s="92" t="s">
        <v>242</v>
      </c>
      <c r="BD111" s="98" t="s">
        <v>723</v>
      </c>
      <c r="BE111" s="98" t="s">
        <v>724</v>
      </c>
    </row>
    <row r="112" spans="1:57" ht="100.55" customHeight="1" x14ac:dyDescent="0.25">
      <c r="A112" s="144">
        <v>103</v>
      </c>
      <c r="B112" s="102" t="s">
        <v>69</v>
      </c>
      <c r="C112" s="102" t="s">
        <v>208</v>
      </c>
      <c r="D112" s="103" t="s">
        <v>82</v>
      </c>
      <c r="E112" s="103" t="s">
        <v>719</v>
      </c>
      <c r="F112" s="152" t="s">
        <v>720</v>
      </c>
      <c r="G112" s="152" t="s">
        <v>180</v>
      </c>
      <c r="H112" s="152" t="s">
        <v>716</v>
      </c>
      <c r="I112" s="104" t="s">
        <v>82</v>
      </c>
      <c r="J112" s="102" t="s">
        <v>374</v>
      </c>
      <c r="K112" s="103" t="s">
        <v>375</v>
      </c>
      <c r="L112" s="103" t="s">
        <v>401</v>
      </c>
      <c r="M112" s="103" t="s">
        <v>236</v>
      </c>
      <c r="N112" s="104" t="s">
        <v>721</v>
      </c>
      <c r="O112" s="104" t="s">
        <v>184</v>
      </c>
      <c r="P112" s="103" t="s">
        <v>722</v>
      </c>
      <c r="Q112" s="96" t="s">
        <v>304</v>
      </c>
      <c r="R112" s="96" t="s">
        <v>236</v>
      </c>
      <c r="S112" s="144" t="s">
        <v>236</v>
      </c>
      <c r="T112" s="144" t="s">
        <v>236</v>
      </c>
      <c r="U112" s="97" t="s">
        <v>236</v>
      </c>
      <c r="V112" s="97" t="s">
        <v>236</v>
      </c>
      <c r="W112" s="97" t="s">
        <v>308</v>
      </c>
      <c r="X112" s="97" t="s">
        <v>236</v>
      </c>
      <c r="Y112" s="97" t="s">
        <v>236</v>
      </c>
      <c r="Z112" s="97" t="s">
        <v>236</v>
      </c>
      <c r="AA112" s="97" t="s">
        <v>236</v>
      </c>
      <c r="AB112" s="97" t="s">
        <v>307</v>
      </c>
      <c r="AC112" s="177" t="s">
        <v>236</v>
      </c>
      <c r="AD112" s="98" t="s">
        <v>268</v>
      </c>
      <c r="AE112" s="98" t="s">
        <v>172</v>
      </c>
      <c r="AF112" s="90" t="str">
        <f t="shared" si="27"/>
        <v>ALTO</v>
      </c>
      <c r="AG112" s="101" t="s">
        <v>144</v>
      </c>
      <c r="AH112" s="90" t="str">
        <f t="shared" si="19"/>
        <v>ALTO</v>
      </c>
      <c r="AI112" s="98" t="s">
        <v>151</v>
      </c>
      <c r="AJ112" s="98" t="s">
        <v>157</v>
      </c>
      <c r="AK112" s="90" t="str">
        <f t="shared" si="20"/>
        <v>ALTO</v>
      </c>
      <c r="AL112" s="91" t="str">
        <f>VLOOKUP($AD112,Tipologías!$B$3:$H$17,2,FALSE)</f>
        <v>ALTO</v>
      </c>
      <c r="AM112" s="91">
        <f t="shared" si="21"/>
        <v>3</v>
      </c>
      <c r="AN112" s="91" t="str">
        <f>VLOOKUP($AE112,Tipologías!$A$21:$C$24,3,FALSE)</f>
        <v>MEDIO</v>
      </c>
      <c r="AO112" s="91">
        <f t="shared" si="22"/>
        <v>2</v>
      </c>
      <c r="AP112" s="91">
        <f>VLOOKUP($AI112,Tipologías!$A$38:$B$42,2,FALSE)</f>
        <v>0.5</v>
      </c>
      <c r="AQ112" s="91">
        <f>VLOOKUP($AJ112,Tipologías!$A$46:$B$53,2,FALSE)</f>
        <v>2.5</v>
      </c>
      <c r="AR112" s="91" t="str">
        <f t="shared" si="23"/>
        <v>ALTO</v>
      </c>
      <c r="AS112" s="91" t="str">
        <f>VLOOKUP($AG112,Tipologías!$A$29:$C$33,3,FALSE)</f>
        <v>ALTO</v>
      </c>
      <c r="AT112" s="91" t="str">
        <f t="shared" si="28"/>
        <v>ALTO</v>
      </c>
      <c r="AU112" s="91" t="str">
        <f t="shared" si="24"/>
        <v>ALTO</v>
      </c>
      <c r="AV112" s="100" t="str">
        <f>_xlfn.IFNA(VLOOKUP(AD112,[3]Tipologías!$B$3:$H$17,4,0),"")</f>
        <v>INFORMACIÓN PÚBLICA CLASIFICADA</v>
      </c>
      <c r="AW112" s="91" t="str">
        <f t="shared" si="25"/>
        <v>IPC</v>
      </c>
      <c r="AX112" s="91" t="str">
        <f>_xlfn.IFNA(VLOOKUP(AD112,Tipologías!$B$3:$H$17,3,0),"")</f>
        <v>LEY 1712, ARTÍCULO 18 LITERAL C "LOS SECRETOS COMERCIALES, INDUSTRIALES Y PROFESIONALES, ASÍ COMO LOS ESTIPULADOS EN EL PARÁGRAFO DEL ARTÍCULO 77 DE LA LEY 1474 DE 2011."</v>
      </c>
      <c r="AY112" s="91" t="str">
        <f>_xlfn.IFNA(VLOOKUP(AD112,Tipologías!$B$3:$H$17,5,0),"")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112" s="91" t="str">
        <f>_xlfn.IFNA(VLOOKUP(AD112,Tipologías!$B$3:$H$17,6,0),"")</f>
        <v>LEY 1712 DE 2014</v>
      </c>
      <c r="BA112" s="92" t="s">
        <v>238</v>
      </c>
      <c r="BB112" s="114">
        <v>44812</v>
      </c>
      <c r="BC112" s="92" t="s">
        <v>242</v>
      </c>
      <c r="BD112" s="98" t="s">
        <v>727</v>
      </c>
      <c r="BE112" s="98" t="s">
        <v>724</v>
      </c>
    </row>
    <row r="113" spans="1:57" ht="100.55" customHeight="1" x14ac:dyDescent="0.25">
      <c r="A113" s="144">
        <v>104</v>
      </c>
      <c r="B113" s="102" t="s">
        <v>69</v>
      </c>
      <c r="C113" s="102" t="s">
        <v>203</v>
      </c>
      <c r="D113" s="103" t="s">
        <v>84</v>
      </c>
      <c r="E113" s="103" t="s">
        <v>728</v>
      </c>
      <c r="F113" s="152" t="s">
        <v>729</v>
      </c>
      <c r="G113" s="152" t="s">
        <v>246</v>
      </c>
      <c r="H113" s="152" t="s">
        <v>730</v>
      </c>
      <c r="I113" s="104" t="s">
        <v>731</v>
      </c>
      <c r="J113" s="102" t="s">
        <v>374</v>
      </c>
      <c r="K113" s="103" t="s">
        <v>375</v>
      </c>
      <c r="L113" s="103" t="s">
        <v>401</v>
      </c>
      <c r="M113" s="103" t="s">
        <v>236</v>
      </c>
      <c r="N113" s="104" t="s">
        <v>414</v>
      </c>
      <c r="O113" s="104" t="s">
        <v>188</v>
      </c>
      <c r="P113" s="190" t="s">
        <v>407</v>
      </c>
      <c r="Q113" s="115" t="s">
        <v>304</v>
      </c>
      <c r="R113" s="115" t="s">
        <v>304</v>
      </c>
      <c r="S113" s="104" t="s">
        <v>426</v>
      </c>
      <c r="T113" s="104" t="s">
        <v>732</v>
      </c>
      <c r="U113" s="116" t="s">
        <v>307</v>
      </c>
      <c r="V113" s="116" t="s">
        <v>307</v>
      </c>
      <c r="W113" s="116" t="s">
        <v>236</v>
      </c>
      <c r="X113" s="116" t="s">
        <v>236</v>
      </c>
      <c r="Y113" s="116" t="s">
        <v>236</v>
      </c>
      <c r="Z113" s="116" t="s">
        <v>236</v>
      </c>
      <c r="AA113" s="116" t="s">
        <v>236</v>
      </c>
      <c r="AB113" s="116" t="s">
        <v>236</v>
      </c>
      <c r="AC113" s="117" t="s">
        <v>236</v>
      </c>
      <c r="AD113" s="118" t="s">
        <v>103</v>
      </c>
      <c r="AE113" s="118" t="s">
        <v>170</v>
      </c>
      <c r="AF113" s="90" t="str">
        <f t="shared" si="27"/>
        <v>BAJO</v>
      </c>
      <c r="AG113" s="118" t="s">
        <v>141</v>
      </c>
      <c r="AH113" s="90" t="str">
        <f t="shared" si="19"/>
        <v>BAJO</v>
      </c>
      <c r="AI113" s="118" t="s">
        <v>153</v>
      </c>
      <c r="AJ113" s="118" t="s">
        <v>160</v>
      </c>
      <c r="AK113" s="90" t="str">
        <f t="shared" si="20"/>
        <v>MEDIO</v>
      </c>
      <c r="AL113" s="91" t="str">
        <f>VLOOKUP($AD113,Tipologías!$B$3:$H$17,2,FALSE)</f>
        <v>BAJO</v>
      </c>
      <c r="AM113" s="91">
        <f t="shared" si="21"/>
        <v>1</v>
      </c>
      <c r="AN113" s="91" t="str">
        <f>VLOOKUP($AE113,Tipologías!$A$21:$C$24,3,FALSE)</f>
        <v>BAJO</v>
      </c>
      <c r="AO113" s="91">
        <f t="shared" si="22"/>
        <v>1</v>
      </c>
      <c r="AP113" s="91">
        <f>VLOOKUP($AI113,Tipologías!$A$38:$B$42,2,FALSE)</f>
        <v>1</v>
      </c>
      <c r="AQ113" s="91">
        <f>VLOOKUP($AJ113,Tipologías!$A$46:$B$53,2,FALSE)</f>
        <v>1.5</v>
      </c>
      <c r="AR113" s="91" t="str">
        <f t="shared" si="23"/>
        <v>BAJO</v>
      </c>
      <c r="AS113" s="91" t="str">
        <f>VLOOKUP($AG113,Tipologías!$A$29:$C$33,3,FALSE)</f>
        <v>BAJO</v>
      </c>
      <c r="AT113" s="91" t="str">
        <f t="shared" si="28"/>
        <v>MEDIO</v>
      </c>
      <c r="AU113" s="91" t="str">
        <f t="shared" si="24"/>
        <v>MEDIO</v>
      </c>
      <c r="AV113" s="125" t="str">
        <f>_xlfn.IFNA(VLOOKUP(AD113,[4]Tipologías!$B$3:$H$17,4,0),"")</f>
        <v>INFORMACIÓN PÚBLICA</v>
      </c>
      <c r="AW113" s="91" t="str">
        <f t="shared" si="25"/>
        <v>IPB</v>
      </c>
      <c r="AX113" s="91" t="str">
        <f>_xlfn.IFNA(VLOOKUP(AD113,Tipologías!$B$3:$H$17,3,0),"")</f>
        <v>N/A</v>
      </c>
      <c r="AY113" s="91" t="str">
        <f>_xlfn.IFNA(VLOOKUP(AD113,Tipologías!$B$3:$H$17,5,0),"")</f>
        <v>N/A</v>
      </c>
      <c r="AZ113" s="91" t="str">
        <f>_xlfn.IFNA(VLOOKUP(AD113,Tipologías!$B$3:$H$17,6,0),"")</f>
        <v>N/A</v>
      </c>
      <c r="BA113" s="127" t="s">
        <v>236</v>
      </c>
      <c r="BB113" s="128">
        <v>44812</v>
      </c>
      <c r="BC113" s="127" t="s">
        <v>236</v>
      </c>
      <c r="BD113" s="118" t="s">
        <v>771</v>
      </c>
      <c r="BE113" s="118" t="s">
        <v>772</v>
      </c>
    </row>
    <row r="114" spans="1:57" ht="100.55" customHeight="1" x14ac:dyDescent="0.25">
      <c r="A114" s="144">
        <v>105</v>
      </c>
      <c r="B114" s="102" t="s">
        <v>69</v>
      </c>
      <c r="C114" s="102" t="s">
        <v>70</v>
      </c>
      <c r="D114" s="103" t="s">
        <v>84</v>
      </c>
      <c r="E114" s="103" t="s">
        <v>733</v>
      </c>
      <c r="F114" s="152" t="s">
        <v>734</v>
      </c>
      <c r="G114" s="152" t="s">
        <v>246</v>
      </c>
      <c r="H114" s="152" t="s">
        <v>735</v>
      </c>
      <c r="I114" s="104" t="s">
        <v>731</v>
      </c>
      <c r="J114" s="102" t="s">
        <v>374</v>
      </c>
      <c r="K114" s="103" t="s">
        <v>375</v>
      </c>
      <c r="L114" s="103" t="s">
        <v>402</v>
      </c>
      <c r="M114" s="103" t="s">
        <v>236</v>
      </c>
      <c r="N114" s="104" t="s">
        <v>736</v>
      </c>
      <c r="O114" s="104" t="s">
        <v>191</v>
      </c>
      <c r="P114" s="190" t="s">
        <v>737</v>
      </c>
      <c r="Q114" s="115" t="s">
        <v>304</v>
      </c>
      <c r="R114" s="115" t="s">
        <v>236</v>
      </c>
      <c r="S114" s="104" t="s">
        <v>738</v>
      </c>
      <c r="T114" s="104" t="s">
        <v>739</v>
      </c>
      <c r="U114" s="116" t="s">
        <v>307</v>
      </c>
      <c r="V114" s="116" t="s">
        <v>307</v>
      </c>
      <c r="W114" s="116" t="s">
        <v>236</v>
      </c>
      <c r="X114" s="116" t="s">
        <v>236</v>
      </c>
      <c r="Y114" s="116" t="s">
        <v>236</v>
      </c>
      <c r="Z114" s="116" t="s">
        <v>236</v>
      </c>
      <c r="AA114" s="116" t="s">
        <v>236</v>
      </c>
      <c r="AB114" s="116" t="s">
        <v>236</v>
      </c>
      <c r="AC114" s="117" t="s">
        <v>236</v>
      </c>
      <c r="AD114" s="118" t="s">
        <v>103</v>
      </c>
      <c r="AE114" s="118" t="s">
        <v>170</v>
      </c>
      <c r="AF114" s="90" t="str">
        <f t="shared" si="27"/>
        <v>BAJO</v>
      </c>
      <c r="AG114" s="123" t="s">
        <v>142</v>
      </c>
      <c r="AH114" s="90" t="str">
        <f t="shared" si="19"/>
        <v>MEDIO</v>
      </c>
      <c r="AI114" s="118" t="s">
        <v>151</v>
      </c>
      <c r="AJ114" s="118" t="s">
        <v>160</v>
      </c>
      <c r="AK114" s="90" t="str">
        <f t="shared" si="20"/>
        <v>MEDIO</v>
      </c>
      <c r="AL114" s="91" t="str">
        <f>VLOOKUP($AD114,Tipologías!$B$3:$H$17,2,FALSE)</f>
        <v>BAJO</v>
      </c>
      <c r="AM114" s="91">
        <f t="shared" si="21"/>
        <v>1</v>
      </c>
      <c r="AN114" s="91" t="str">
        <f>VLOOKUP($AE114,Tipologías!$A$21:$C$24,3,FALSE)</f>
        <v>BAJO</v>
      </c>
      <c r="AO114" s="91">
        <f t="shared" si="22"/>
        <v>1</v>
      </c>
      <c r="AP114" s="91">
        <f>VLOOKUP($AI114,Tipologías!$A$38:$B$42,2,FALSE)</f>
        <v>0.5</v>
      </c>
      <c r="AQ114" s="91">
        <f>VLOOKUP($AJ114,Tipologías!$A$46:$B$53,2,FALSE)</f>
        <v>1.5</v>
      </c>
      <c r="AR114" s="91" t="str">
        <f t="shared" si="23"/>
        <v>BAJO</v>
      </c>
      <c r="AS114" s="91" t="str">
        <f>VLOOKUP($AG114,Tipologías!$A$29:$C$33,3,FALSE)</f>
        <v>MEDIO</v>
      </c>
      <c r="AT114" s="91" t="str">
        <f t="shared" si="28"/>
        <v>MEDIO</v>
      </c>
      <c r="AU114" s="91" t="str">
        <f t="shared" si="24"/>
        <v>MEDIO</v>
      </c>
      <c r="AV114" s="125" t="str">
        <f>_xlfn.IFNA(VLOOKUP(AD114,[4]Tipologías!$B$3:$H$17,4,0),"")</f>
        <v>INFORMACIÓN PÚBLICA</v>
      </c>
      <c r="AW114" s="91" t="str">
        <f t="shared" si="25"/>
        <v>IPB</v>
      </c>
      <c r="AX114" s="91" t="str">
        <f>_xlfn.IFNA(VLOOKUP(AD114,Tipologías!$B$3:$H$17,3,0),"")</f>
        <v>N/A</v>
      </c>
      <c r="AY114" s="91" t="str">
        <f>_xlfn.IFNA(VLOOKUP(AD114,Tipologías!$B$3:$H$17,5,0),"")</f>
        <v>N/A</v>
      </c>
      <c r="AZ114" s="91" t="str">
        <f>_xlfn.IFNA(VLOOKUP(AD114,Tipologías!$B$3:$H$17,6,0),"")</f>
        <v>N/A</v>
      </c>
      <c r="BA114" s="127" t="s">
        <v>236</v>
      </c>
      <c r="BB114" s="128">
        <v>44812</v>
      </c>
      <c r="BC114" s="127" t="s">
        <v>236</v>
      </c>
      <c r="BD114" s="118" t="s">
        <v>773</v>
      </c>
      <c r="BE114" s="118" t="s">
        <v>772</v>
      </c>
    </row>
    <row r="115" spans="1:57" ht="100.55" customHeight="1" x14ac:dyDescent="0.25">
      <c r="A115" s="144">
        <v>106</v>
      </c>
      <c r="B115" s="102" t="s">
        <v>69</v>
      </c>
      <c r="C115" s="102" t="s">
        <v>70</v>
      </c>
      <c r="D115" s="103" t="s">
        <v>84</v>
      </c>
      <c r="E115" s="103" t="s">
        <v>740</v>
      </c>
      <c r="F115" s="152" t="s">
        <v>741</v>
      </c>
      <c r="G115" s="152" t="s">
        <v>246</v>
      </c>
      <c r="H115" s="152" t="s">
        <v>730</v>
      </c>
      <c r="I115" s="104" t="s">
        <v>730</v>
      </c>
      <c r="J115" s="102" t="s">
        <v>374</v>
      </c>
      <c r="K115" s="103" t="s">
        <v>375</v>
      </c>
      <c r="L115" s="103" t="s">
        <v>401</v>
      </c>
      <c r="M115" s="103" t="s">
        <v>236</v>
      </c>
      <c r="N115" s="104" t="s">
        <v>742</v>
      </c>
      <c r="O115" s="104" t="s">
        <v>191</v>
      </c>
      <c r="P115" s="191" t="s">
        <v>743</v>
      </c>
      <c r="Q115" s="119" t="s">
        <v>304</v>
      </c>
      <c r="R115" s="119" t="s">
        <v>304</v>
      </c>
      <c r="S115" s="104" t="s">
        <v>744</v>
      </c>
      <c r="T115" s="104" t="s">
        <v>745</v>
      </c>
      <c r="U115" s="120" t="s">
        <v>307</v>
      </c>
      <c r="V115" s="120" t="s">
        <v>307</v>
      </c>
      <c r="W115" s="120" t="s">
        <v>236</v>
      </c>
      <c r="X115" s="120" t="s">
        <v>236</v>
      </c>
      <c r="Y115" s="120" t="s">
        <v>236</v>
      </c>
      <c r="Z115" s="120" t="s">
        <v>236</v>
      </c>
      <c r="AA115" s="120" t="s">
        <v>236</v>
      </c>
      <c r="AB115" s="120" t="s">
        <v>236</v>
      </c>
      <c r="AC115" s="121" t="s">
        <v>236</v>
      </c>
      <c r="AD115" s="122" t="s">
        <v>103</v>
      </c>
      <c r="AE115" s="122" t="s">
        <v>172</v>
      </c>
      <c r="AF115" s="90" t="str">
        <f t="shared" si="27"/>
        <v>MEDIO</v>
      </c>
      <c r="AG115" s="124" t="s">
        <v>144</v>
      </c>
      <c r="AH115" s="90" t="str">
        <f t="shared" si="19"/>
        <v>ALTO</v>
      </c>
      <c r="AI115" s="122" t="s">
        <v>151</v>
      </c>
      <c r="AJ115" s="122" t="s">
        <v>159</v>
      </c>
      <c r="AK115" s="90" t="str">
        <f t="shared" si="20"/>
        <v>MEDIO</v>
      </c>
      <c r="AL115" s="91" t="str">
        <f>VLOOKUP($AD115,Tipologías!$B$3:$H$17,2,FALSE)</f>
        <v>BAJO</v>
      </c>
      <c r="AM115" s="91">
        <f t="shared" si="21"/>
        <v>1</v>
      </c>
      <c r="AN115" s="91" t="str">
        <f>VLOOKUP($AE115,Tipologías!$A$21:$C$24,3,FALSE)</f>
        <v>MEDIO</v>
      </c>
      <c r="AO115" s="91">
        <f t="shared" si="22"/>
        <v>2</v>
      </c>
      <c r="AP115" s="91">
        <f>VLOOKUP($AI115,Tipologías!$A$38:$B$42,2,FALSE)</f>
        <v>0.5</v>
      </c>
      <c r="AQ115" s="91">
        <f>VLOOKUP($AJ115,Tipologías!$A$46:$B$53,2,FALSE)</f>
        <v>2</v>
      </c>
      <c r="AR115" s="91" t="str">
        <f t="shared" si="23"/>
        <v>MEDIO</v>
      </c>
      <c r="AS115" s="91" t="str">
        <f>VLOOKUP($AG115,Tipologías!$A$29:$C$33,3,FALSE)</f>
        <v>ALTO</v>
      </c>
      <c r="AT115" s="91" t="str">
        <f t="shared" si="28"/>
        <v>MEDIO</v>
      </c>
      <c r="AU115" s="91" t="str">
        <f t="shared" si="24"/>
        <v>MEDIO</v>
      </c>
      <c r="AV115" s="126" t="str">
        <f>_xlfn.IFNA(VLOOKUP(AD115,[4]Tipologías!$B$3:$H$17,4,0),"")</f>
        <v>INFORMACIÓN PÚBLICA</v>
      </c>
      <c r="AW115" s="91" t="str">
        <f t="shared" si="25"/>
        <v>IPB</v>
      </c>
      <c r="AX115" s="91" t="str">
        <f>_xlfn.IFNA(VLOOKUP(AD115,Tipologías!$B$3:$H$17,3,0),"")</f>
        <v>N/A</v>
      </c>
      <c r="AY115" s="91" t="str">
        <f>_xlfn.IFNA(VLOOKUP(AD115,Tipologías!$B$3:$H$17,5,0),"")</f>
        <v>N/A</v>
      </c>
      <c r="AZ115" s="91" t="str">
        <f>_xlfn.IFNA(VLOOKUP(AD115,Tipologías!$B$3:$H$17,6,0),"")</f>
        <v>N/A</v>
      </c>
      <c r="BA115" s="129" t="s">
        <v>236</v>
      </c>
      <c r="BB115" s="130">
        <v>44812</v>
      </c>
      <c r="BC115" s="129" t="s">
        <v>236</v>
      </c>
      <c r="BD115" s="122" t="s">
        <v>774</v>
      </c>
      <c r="BE115" s="122" t="s">
        <v>772</v>
      </c>
    </row>
    <row r="116" spans="1:57" s="173" customFormat="1" ht="100.55" customHeight="1" x14ac:dyDescent="0.25">
      <c r="A116" s="144">
        <v>107</v>
      </c>
      <c r="B116" s="161" t="s">
        <v>69</v>
      </c>
      <c r="C116" s="161" t="s">
        <v>70</v>
      </c>
      <c r="D116" s="156" t="s">
        <v>84</v>
      </c>
      <c r="E116" s="156" t="s">
        <v>746</v>
      </c>
      <c r="F116" s="162" t="s">
        <v>747</v>
      </c>
      <c r="G116" s="162" t="s">
        <v>246</v>
      </c>
      <c r="H116" s="162" t="s">
        <v>84</v>
      </c>
      <c r="I116" s="162" t="s">
        <v>748</v>
      </c>
      <c r="J116" s="161" t="s">
        <v>374</v>
      </c>
      <c r="K116" s="156" t="s">
        <v>375</v>
      </c>
      <c r="L116" s="156" t="s">
        <v>401</v>
      </c>
      <c r="M116" s="156" t="s">
        <v>236</v>
      </c>
      <c r="N116" s="162" t="s">
        <v>736</v>
      </c>
      <c r="O116" s="162" t="s">
        <v>191</v>
      </c>
      <c r="P116" s="191" t="s">
        <v>345</v>
      </c>
      <c r="Q116" s="119" t="s">
        <v>304</v>
      </c>
      <c r="R116" s="119" t="s">
        <v>304</v>
      </c>
      <c r="S116" s="104" t="s">
        <v>325</v>
      </c>
      <c r="T116" s="104" t="s">
        <v>749</v>
      </c>
      <c r="U116" s="120" t="s">
        <v>307</v>
      </c>
      <c r="V116" s="120" t="s">
        <v>307</v>
      </c>
      <c r="W116" s="120" t="s">
        <v>236</v>
      </c>
      <c r="X116" s="120" t="s">
        <v>236</v>
      </c>
      <c r="Y116" s="120" t="s">
        <v>236</v>
      </c>
      <c r="Z116" s="120" t="s">
        <v>236</v>
      </c>
      <c r="AA116" s="120" t="s">
        <v>236</v>
      </c>
      <c r="AB116" s="120" t="s">
        <v>236</v>
      </c>
      <c r="AC116" s="121" t="s">
        <v>236</v>
      </c>
      <c r="AD116" s="122" t="s">
        <v>278</v>
      </c>
      <c r="AE116" s="122" t="s">
        <v>176</v>
      </c>
      <c r="AF116" s="164" t="str">
        <f t="shared" si="27"/>
        <v>ALTO</v>
      </c>
      <c r="AG116" s="124" t="s">
        <v>144</v>
      </c>
      <c r="AH116" s="164" t="str">
        <f t="shared" si="19"/>
        <v>ALTO</v>
      </c>
      <c r="AI116" s="122" t="s">
        <v>155</v>
      </c>
      <c r="AJ116" s="122" t="s">
        <v>160</v>
      </c>
      <c r="AK116" s="164" t="str">
        <f t="shared" si="20"/>
        <v>ALTO</v>
      </c>
      <c r="AL116" s="165" t="str">
        <f>VLOOKUP($AD116,Tipologías!$B$3:$H$17,2,FALSE)</f>
        <v>ALTO</v>
      </c>
      <c r="AM116" s="165">
        <f t="shared" si="21"/>
        <v>3</v>
      </c>
      <c r="AN116" s="165" t="str">
        <f>VLOOKUP($AE116,Tipologías!$A$21:$C$24,3,FALSE)</f>
        <v>ALTO</v>
      </c>
      <c r="AO116" s="165">
        <f t="shared" si="22"/>
        <v>3</v>
      </c>
      <c r="AP116" s="165">
        <f>VLOOKUP($AI116,Tipologías!$A$38:$B$42,2,FALSE)</f>
        <v>2</v>
      </c>
      <c r="AQ116" s="165">
        <f>VLOOKUP($AJ116,Tipologías!$A$46:$B$53,2,FALSE)</f>
        <v>1.5</v>
      </c>
      <c r="AR116" s="165" t="str">
        <f t="shared" si="23"/>
        <v>ALTO</v>
      </c>
      <c r="AS116" s="165" t="str">
        <f>VLOOKUP($AG116,Tipologías!$A$29:$C$33,3,FALSE)</f>
        <v>ALTO</v>
      </c>
      <c r="AT116" s="165" t="str">
        <f t="shared" si="28"/>
        <v>ALTO</v>
      </c>
      <c r="AU116" s="165" t="str">
        <f t="shared" si="24"/>
        <v>ALTO</v>
      </c>
      <c r="AV116" s="126" t="str">
        <f>_xlfn.IFNA(VLOOKUP(AD116,[4]Tipologías!$B$3:$H$17,4,0),"")</f>
        <v>INFORMACIÓN PÚBLICA RESERVADA</v>
      </c>
      <c r="AW116" s="165" t="str">
        <f t="shared" si="25"/>
        <v>IPR</v>
      </c>
      <c r="AX116" s="165" t="str">
        <f>_xlfn.IFNA(VLOOKUP(AD116,Tipologías!$B$3:$H$17,3,0),"")</f>
        <v>LEY 1712 ARTÍCULO 19 PARÁGRAFO "SE EXCEPTÚAN TAMBIÉN LOS DOCUMENTOS QUE CONTENGAN LAS OPINIONES O PUNTOS DE VISTA QUE FORMEN PARTE DEL PROCESO DELIBERATIVO DE LOS SERVIDORES PÚBLICOS."</v>
      </c>
      <c r="AY116" s="165" t="str">
        <f>_xlfn.IFNA(VLOOKUP(AD116,Tipologías!$B$3:$H$17,5,0),"")</f>
        <v>LEY 1712 ARTÍCULO 19 PARÁGRAFO: SE EXCEPTÚAN TAMBIÉN LOS DOCUMENTOS QUE CONTENGAN LAS OPINIONES O PUNTOS DE VISTA QUE FORMEN PARTE DEL PROCESO DELIBERATIVO DE LOS SERVIDORES PÚBLICOS</v>
      </c>
      <c r="AZ116" s="165" t="str">
        <f>_xlfn.IFNA(VLOOKUP(AD116,Tipologías!$B$3:$H$17,6,0),"")</f>
        <v>LEY 1712 DE 2014</v>
      </c>
      <c r="BA116" s="174" t="s">
        <v>238</v>
      </c>
      <c r="BB116" s="130">
        <v>44894</v>
      </c>
      <c r="BC116" s="160" t="s">
        <v>284</v>
      </c>
      <c r="BD116" s="122" t="s">
        <v>775</v>
      </c>
      <c r="BE116" s="122" t="s">
        <v>869</v>
      </c>
    </row>
    <row r="117" spans="1:57" ht="100.55" customHeight="1" x14ac:dyDescent="0.25">
      <c r="A117" s="144">
        <v>108</v>
      </c>
      <c r="B117" s="102" t="s">
        <v>69</v>
      </c>
      <c r="C117" s="102" t="s">
        <v>70</v>
      </c>
      <c r="D117" s="103" t="s">
        <v>84</v>
      </c>
      <c r="E117" s="103" t="s">
        <v>750</v>
      </c>
      <c r="F117" s="152" t="s">
        <v>751</v>
      </c>
      <c r="G117" s="152" t="s">
        <v>246</v>
      </c>
      <c r="H117" s="152" t="s">
        <v>84</v>
      </c>
      <c r="I117" s="104" t="s">
        <v>748</v>
      </c>
      <c r="J117" s="102" t="s">
        <v>374</v>
      </c>
      <c r="K117" s="103" t="s">
        <v>375</v>
      </c>
      <c r="L117" s="103" t="s">
        <v>402</v>
      </c>
      <c r="M117" s="103" t="s">
        <v>236</v>
      </c>
      <c r="N117" s="104" t="s">
        <v>736</v>
      </c>
      <c r="O117" s="104" t="s">
        <v>191</v>
      </c>
      <c r="P117" s="191" t="s">
        <v>752</v>
      </c>
      <c r="Q117" s="119" t="s">
        <v>304</v>
      </c>
      <c r="R117" s="119" t="s">
        <v>304</v>
      </c>
      <c r="S117" s="104" t="s">
        <v>753</v>
      </c>
      <c r="T117" s="104" t="s">
        <v>754</v>
      </c>
      <c r="U117" s="120" t="s">
        <v>307</v>
      </c>
      <c r="V117" s="120" t="s">
        <v>307</v>
      </c>
      <c r="W117" s="120" t="s">
        <v>236</v>
      </c>
      <c r="X117" s="120" t="s">
        <v>236</v>
      </c>
      <c r="Y117" s="120" t="s">
        <v>236</v>
      </c>
      <c r="Z117" s="120" t="s">
        <v>236</v>
      </c>
      <c r="AA117" s="120" t="s">
        <v>236</v>
      </c>
      <c r="AB117" s="120" t="s">
        <v>236</v>
      </c>
      <c r="AC117" s="121" t="s">
        <v>236</v>
      </c>
      <c r="AD117" s="122" t="s">
        <v>103</v>
      </c>
      <c r="AE117" s="122" t="s">
        <v>170</v>
      </c>
      <c r="AF117" s="90" t="str">
        <f t="shared" ref="AF117:AF126" si="29">AR117</f>
        <v>BAJO</v>
      </c>
      <c r="AG117" s="124" t="s">
        <v>142</v>
      </c>
      <c r="AH117" s="90" t="str">
        <f t="shared" si="19"/>
        <v>MEDIO</v>
      </c>
      <c r="AI117" s="122" t="s">
        <v>153</v>
      </c>
      <c r="AJ117" s="122" t="s">
        <v>161</v>
      </c>
      <c r="AK117" s="90" t="str">
        <f t="shared" si="20"/>
        <v>MEDIO</v>
      </c>
      <c r="AL117" s="91" t="str">
        <f>VLOOKUP($AD117,Tipologías!$B$3:$H$17,2,FALSE)</f>
        <v>BAJO</v>
      </c>
      <c r="AM117" s="91">
        <f t="shared" si="21"/>
        <v>1</v>
      </c>
      <c r="AN117" s="91" t="str">
        <f>VLOOKUP($AE117,Tipologías!$A$21:$C$24,3,FALSE)</f>
        <v>BAJO</v>
      </c>
      <c r="AO117" s="91">
        <f t="shared" si="22"/>
        <v>1</v>
      </c>
      <c r="AP117" s="91">
        <f>VLOOKUP($AI117,Tipologías!$A$38:$B$42,2,FALSE)</f>
        <v>1</v>
      </c>
      <c r="AQ117" s="91">
        <f>VLOOKUP($AJ117,Tipologías!$A$46:$B$53,2,FALSE)</f>
        <v>1.25</v>
      </c>
      <c r="AR117" s="91" t="str">
        <f t="shared" si="23"/>
        <v>BAJO</v>
      </c>
      <c r="AS117" s="91" t="str">
        <f>VLOOKUP($AG117,Tipologías!$A$29:$C$33,3,FALSE)</f>
        <v>MEDIO</v>
      </c>
      <c r="AT117" s="91" t="str">
        <f t="shared" ref="AT117:AT126" si="30">IF(SUM($AP117,$AQ117)&gt;=3,"ALTO",IF(SUM($AP117,$AQ117)&lt;2,"BAJO","MEDIO"))</f>
        <v>MEDIO</v>
      </c>
      <c r="AU117" s="91" t="str">
        <f t="shared" si="24"/>
        <v>MEDIO</v>
      </c>
      <c r="AV117" s="126" t="str">
        <f>_xlfn.IFNA(VLOOKUP(AD117,[4]Tipologías!$B$3:$H$17,4,0),"")</f>
        <v>INFORMACIÓN PÚBLICA</v>
      </c>
      <c r="AW117" s="91" t="str">
        <f t="shared" si="25"/>
        <v>IPB</v>
      </c>
      <c r="AX117" s="91" t="str">
        <f>_xlfn.IFNA(VLOOKUP(AD117,Tipologías!$B$3:$H$17,3,0),"")</f>
        <v>N/A</v>
      </c>
      <c r="AY117" s="91" t="str">
        <f>_xlfn.IFNA(VLOOKUP(AD117,Tipologías!$B$3:$H$17,5,0),"")</f>
        <v>N/A</v>
      </c>
      <c r="AZ117" s="91" t="str">
        <f>_xlfn.IFNA(VLOOKUP(AD117,Tipologías!$B$3:$H$17,6,0),"")</f>
        <v>N/A</v>
      </c>
      <c r="BA117" s="129" t="s">
        <v>236</v>
      </c>
      <c r="BB117" s="130">
        <v>44812</v>
      </c>
      <c r="BC117" s="129" t="s">
        <v>236</v>
      </c>
      <c r="BD117" s="122" t="s">
        <v>776</v>
      </c>
      <c r="BE117" s="122" t="s">
        <v>772</v>
      </c>
    </row>
    <row r="118" spans="1:57" ht="100.55" customHeight="1" x14ac:dyDescent="0.25">
      <c r="A118" s="144">
        <v>109</v>
      </c>
      <c r="B118" s="102" t="s">
        <v>69</v>
      </c>
      <c r="C118" s="102" t="s">
        <v>70</v>
      </c>
      <c r="D118" s="103" t="s">
        <v>84</v>
      </c>
      <c r="E118" s="103" t="s">
        <v>755</v>
      </c>
      <c r="F118" s="152" t="s">
        <v>756</v>
      </c>
      <c r="G118" s="152" t="s">
        <v>246</v>
      </c>
      <c r="H118" s="152" t="s">
        <v>84</v>
      </c>
      <c r="I118" s="104" t="s">
        <v>757</v>
      </c>
      <c r="J118" s="102" t="s">
        <v>374</v>
      </c>
      <c r="K118" s="103" t="s">
        <v>375</v>
      </c>
      <c r="L118" s="103" t="s">
        <v>402</v>
      </c>
      <c r="M118" s="103" t="s">
        <v>236</v>
      </c>
      <c r="N118" s="104" t="s">
        <v>736</v>
      </c>
      <c r="O118" s="104" t="s">
        <v>191</v>
      </c>
      <c r="P118" s="191" t="s">
        <v>758</v>
      </c>
      <c r="Q118" s="119" t="s">
        <v>304</v>
      </c>
      <c r="R118" s="119" t="s">
        <v>236</v>
      </c>
      <c r="S118" s="104" t="s">
        <v>759</v>
      </c>
      <c r="T118" s="104" t="s">
        <v>760</v>
      </c>
      <c r="U118" s="120" t="s">
        <v>307</v>
      </c>
      <c r="V118" s="120" t="s">
        <v>307</v>
      </c>
      <c r="W118" s="120" t="s">
        <v>236</v>
      </c>
      <c r="X118" s="120" t="s">
        <v>236</v>
      </c>
      <c r="Y118" s="120" t="s">
        <v>236</v>
      </c>
      <c r="Z118" s="120" t="s">
        <v>236</v>
      </c>
      <c r="AA118" s="120" t="s">
        <v>236</v>
      </c>
      <c r="AB118" s="120" t="s">
        <v>236</v>
      </c>
      <c r="AC118" s="121" t="s">
        <v>236</v>
      </c>
      <c r="AD118" s="122" t="s">
        <v>103</v>
      </c>
      <c r="AE118" s="122" t="s">
        <v>170</v>
      </c>
      <c r="AF118" s="90" t="str">
        <f t="shared" si="29"/>
        <v>BAJO</v>
      </c>
      <c r="AG118" s="122" t="s">
        <v>142</v>
      </c>
      <c r="AH118" s="90" t="str">
        <f t="shared" si="19"/>
        <v>MEDIO</v>
      </c>
      <c r="AI118" s="122" t="s">
        <v>153</v>
      </c>
      <c r="AJ118" s="122" t="s">
        <v>158</v>
      </c>
      <c r="AK118" s="90" t="str">
        <f t="shared" si="20"/>
        <v>ALTO</v>
      </c>
      <c r="AL118" s="91" t="str">
        <f>VLOOKUP($AD118,Tipologías!$B$3:$H$17,2,FALSE)</f>
        <v>BAJO</v>
      </c>
      <c r="AM118" s="91">
        <f t="shared" si="21"/>
        <v>1</v>
      </c>
      <c r="AN118" s="91" t="str">
        <f>VLOOKUP($AE118,Tipologías!$A$21:$C$24,3,FALSE)</f>
        <v>BAJO</v>
      </c>
      <c r="AO118" s="91">
        <f t="shared" si="22"/>
        <v>1</v>
      </c>
      <c r="AP118" s="91">
        <f>VLOOKUP($AI118,Tipologías!$A$38:$B$42,2,FALSE)</f>
        <v>1</v>
      </c>
      <c r="AQ118" s="91">
        <f>VLOOKUP($AJ118,Tipologías!$A$46:$B$53,2,FALSE)</f>
        <v>2.25</v>
      </c>
      <c r="AR118" s="91" t="str">
        <f t="shared" si="23"/>
        <v>BAJO</v>
      </c>
      <c r="AS118" s="91" t="str">
        <f>VLOOKUP($AG118,Tipologías!$A$29:$C$33,3,FALSE)</f>
        <v>MEDIO</v>
      </c>
      <c r="AT118" s="91" t="str">
        <f t="shared" si="30"/>
        <v>ALTO</v>
      </c>
      <c r="AU118" s="91" t="str">
        <f t="shared" si="24"/>
        <v>MEDIO</v>
      </c>
      <c r="AV118" s="126" t="str">
        <f>_xlfn.IFNA(VLOOKUP(AD118,[4]Tipologías!$B$3:$H$17,4,0),"")</f>
        <v>INFORMACIÓN PÚBLICA</v>
      </c>
      <c r="AW118" s="91" t="str">
        <f t="shared" si="25"/>
        <v>IPB</v>
      </c>
      <c r="AX118" s="91" t="str">
        <f>_xlfn.IFNA(VLOOKUP(AD118,Tipologías!$B$3:$H$17,3,0),"")</f>
        <v>N/A</v>
      </c>
      <c r="AY118" s="91" t="str">
        <f>_xlfn.IFNA(VLOOKUP(AD118,Tipologías!$B$3:$H$17,5,0),"")</f>
        <v>N/A</v>
      </c>
      <c r="AZ118" s="91" t="str">
        <f>_xlfn.IFNA(VLOOKUP(AD118,Tipologías!$B$3:$H$17,6,0),"")</f>
        <v>N/A</v>
      </c>
      <c r="BA118" s="129" t="s">
        <v>236</v>
      </c>
      <c r="BB118" s="130">
        <v>44812</v>
      </c>
      <c r="BC118" s="129" t="s">
        <v>236</v>
      </c>
      <c r="BD118" s="122" t="s">
        <v>777</v>
      </c>
      <c r="BE118" s="122" t="s">
        <v>772</v>
      </c>
    </row>
    <row r="119" spans="1:57" ht="100.55" customHeight="1" x14ac:dyDescent="0.25">
      <c r="A119" s="144">
        <v>110</v>
      </c>
      <c r="B119" s="102" t="s">
        <v>69</v>
      </c>
      <c r="C119" s="102" t="s">
        <v>70</v>
      </c>
      <c r="D119" s="103" t="s">
        <v>84</v>
      </c>
      <c r="E119" s="103" t="s">
        <v>761</v>
      </c>
      <c r="F119" s="152" t="s">
        <v>762</v>
      </c>
      <c r="G119" s="152" t="s">
        <v>246</v>
      </c>
      <c r="H119" s="152" t="s">
        <v>84</v>
      </c>
      <c r="I119" s="104" t="s">
        <v>763</v>
      </c>
      <c r="J119" s="102" t="s">
        <v>374</v>
      </c>
      <c r="K119" s="103" t="s">
        <v>375</v>
      </c>
      <c r="L119" s="103" t="s">
        <v>402</v>
      </c>
      <c r="M119" s="103" t="s">
        <v>236</v>
      </c>
      <c r="N119" s="104" t="s">
        <v>736</v>
      </c>
      <c r="O119" s="104" t="s">
        <v>186</v>
      </c>
      <c r="P119" s="191" t="s">
        <v>764</v>
      </c>
      <c r="Q119" s="119" t="s">
        <v>304</v>
      </c>
      <c r="R119" s="119" t="s">
        <v>236</v>
      </c>
      <c r="S119" s="104" t="s">
        <v>426</v>
      </c>
      <c r="T119" s="104" t="s">
        <v>765</v>
      </c>
      <c r="U119" s="120" t="s">
        <v>307</v>
      </c>
      <c r="V119" s="120" t="s">
        <v>307</v>
      </c>
      <c r="W119" s="120" t="s">
        <v>236</v>
      </c>
      <c r="X119" s="120" t="s">
        <v>236</v>
      </c>
      <c r="Y119" s="120" t="s">
        <v>236</v>
      </c>
      <c r="Z119" s="120" t="s">
        <v>236</v>
      </c>
      <c r="AA119" s="120" t="s">
        <v>236</v>
      </c>
      <c r="AB119" s="120" t="s">
        <v>236</v>
      </c>
      <c r="AC119" s="121" t="s">
        <v>236</v>
      </c>
      <c r="AD119" s="122" t="s">
        <v>103</v>
      </c>
      <c r="AE119" s="122" t="s">
        <v>170</v>
      </c>
      <c r="AF119" s="90" t="str">
        <f t="shared" si="29"/>
        <v>BAJO</v>
      </c>
      <c r="AG119" s="124" t="s">
        <v>142</v>
      </c>
      <c r="AH119" s="90" t="str">
        <f t="shared" si="19"/>
        <v>MEDIO</v>
      </c>
      <c r="AI119" s="122" t="s">
        <v>155</v>
      </c>
      <c r="AJ119" s="122" t="s">
        <v>163</v>
      </c>
      <c r="AK119" s="90" t="str">
        <f t="shared" si="20"/>
        <v>MEDIO</v>
      </c>
      <c r="AL119" s="91" t="str">
        <f>VLOOKUP($AD119,Tipologías!$B$3:$H$17,2,FALSE)</f>
        <v>BAJO</v>
      </c>
      <c r="AM119" s="91">
        <f t="shared" si="21"/>
        <v>1</v>
      </c>
      <c r="AN119" s="91" t="str">
        <f>VLOOKUP($AE119,Tipologías!$A$21:$C$24,3,FALSE)</f>
        <v>BAJO</v>
      </c>
      <c r="AO119" s="91">
        <f t="shared" si="22"/>
        <v>1</v>
      </c>
      <c r="AP119" s="91">
        <f>VLOOKUP($AI119,Tipologías!$A$38:$B$42,2,FALSE)</f>
        <v>2</v>
      </c>
      <c r="AQ119" s="91">
        <f>VLOOKUP($AJ119,Tipologías!$A$46:$B$53,2,FALSE)</f>
        <v>0.5</v>
      </c>
      <c r="AR119" s="91" t="str">
        <f t="shared" si="23"/>
        <v>BAJO</v>
      </c>
      <c r="AS119" s="91" t="str">
        <f>VLOOKUP($AG119,Tipologías!$A$29:$C$33,3,FALSE)</f>
        <v>MEDIO</v>
      </c>
      <c r="AT119" s="91" t="str">
        <f t="shared" si="30"/>
        <v>MEDIO</v>
      </c>
      <c r="AU119" s="91" t="str">
        <f t="shared" si="24"/>
        <v>MEDIO</v>
      </c>
      <c r="AV119" s="126" t="str">
        <f>_xlfn.IFNA(VLOOKUP(AD119,[4]Tipologías!$B$3:$H$17,4,0),"")</f>
        <v>INFORMACIÓN PÚBLICA</v>
      </c>
      <c r="AW119" s="91" t="str">
        <f t="shared" si="25"/>
        <v>IPB</v>
      </c>
      <c r="AX119" s="91" t="str">
        <f>_xlfn.IFNA(VLOOKUP(AD119,Tipologías!$B$3:$H$17,3,0),"")</f>
        <v>N/A</v>
      </c>
      <c r="AY119" s="91" t="str">
        <f>_xlfn.IFNA(VLOOKUP(AD119,Tipologías!$B$3:$H$17,5,0),"")</f>
        <v>N/A</v>
      </c>
      <c r="AZ119" s="91" t="str">
        <f>_xlfn.IFNA(VLOOKUP(AD119,Tipologías!$B$3:$H$17,6,0),"")</f>
        <v>N/A</v>
      </c>
      <c r="BA119" s="129" t="s">
        <v>236</v>
      </c>
      <c r="BB119" s="130">
        <v>44812</v>
      </c>
      <c r="BC119" s="129" t="s">
        <v>236</v>
      </c>
      <c r="BD119" s="122" t="s">
        <v>777</v>
      </c>
      <c r="BE119" s="122" t="s">
        <v>772</v>
      </c>
    </row>
    <row r="120" spans="1:57" ht="100.55" customHeight="1" x14ac:dyDescent="0.25">
      <c r="A120" s="144">
        <v>111</v>
      </c>
      <c r="B120" s="102" t="s">
        <v>69</v>
      </c>
      <c r="C120" s="102" t="s">
        <v>70</v>
      </c>
      <c r="D120" s="103" t="s">
        <v>84</v>
      </c>
      <c r="E120" s="103" t="s">
        <v>766</v>
      </c>
      <c r="F120" s="152" t="s">
        <v>767</v>
      </c>
      <c r="G120" s="152" t="s">
        <v>180</v>
      </c>
      <c r="H120" s="152" t="s">
        <v>84</v>
      </c>
      <c r="I120" s="104" t="s">
        <v>768</v>
      </c>
      <c r="J120" s="102" t="s">
        <v>374</v>
      </c>
      <c r="K120" s="103" t="s">
        <v>375</v>
      </c>
      <c r="L120" s="103" t="s">
        <v>401</v>
      </c>
      <c r="M120" s="103" t="s">
        <v>236</v>
      </c>
      <c r="N120" s="104" t="s">
        <v>769</v>
      </c>
      <c r="O120" s="104" t="s">
        <v>191</v>
      </c>
      <c r="P120" s="191" t="s">
        <v>770</v>
      </c>
      <c r="Q120" s="119" t="s">
        <v>304</v>
      </c>
      <c r="R120" s="119" t="s">
        <v>304</v>
      </c>
      <c r="S120" s="104" t="s">
        <v>468</v>
      </c>
      <c r="T120" s="104" t="s">
        <v>524</v>
      </c>
      <c r="U120" s="120" t="s">
        <v>236</v>
      </c>
      <c r="V120" s="120" t="s">
        <v>236</v>
      </c>
      <c r="W120" s="120" t="s">
        <v>236</v>
      </c>
      <c r="X120" s="120" t="s">
        <v>236</v>
      </c>
      <c r="Y120" s="120" t="s">
        <v>236</v>
      </c>
      <c r="Z120" s="120" t="s">
        <v>236</v>
      </c>
      <c r="AA120" s="120" t="s">
        <v>236</v>
      </c>
      <c r="AB120" s="120" t="s">
        <v>236</v>
      </c>
      <c r="AC120" s="121" t="s">
        <v>236</v>
      </c>
      <c r="AD120" s="122" t="s">
        <v>268</v>
      </c>
      <c r="AE120" s="122" t="s">
        <v>172</v>
      </c>
      <c r="AF120" s="90" t="str">
        <f t="shared" si="29"/>
        <v>ALTO</v>
      </c>
      <c r="AG120" s="124" t="s">
        <v>144</v>
      </c>
      <c r="AH120" s="90" t="str">
        <f t="shared" si="19"/>
        <v>ALTO</v>
      </c>
      <c r="AI120" s="122" t="s">
        <v>151</v>
      </c>
      <c r="AJ120" s="122" t="s">
        <v>158</v>
      </c>
      <c r="AK120" s="90" t="str">
        <f t="shared" si="20"/>
        <v>MEDIO</v>
      </c>
      <c r="AL120" s="91" t="str">
        <f>VLOOKUP($AD120,Tipologías!$B$3:$H$17,2,FALSE)</f>
        <v>ALTO</v>
      </c>
      <c r="AM120" s="91">
        <f t="shared" si="21"/>
        <v>3</v>
      </c>
      <c r="AN120" s="91" t="str">
        <f>VLOOKUP($AE120,Tipologías!$A$21:$C$24,3,FALSE)</f>
        <v>MEDIO</v>
      </c>
      <c r="AO120" s="91">
        <f t="shared" si="22"/>
        <v>2</v>
      </c>
      <c r="AP120" s="91">
        <f>VLOOKUP($AI120,Tipologías!$A$38:$B$42,2,FALSE)</f>
        <v>0.5</v>
      </c>
      <c r="AQ120" s="91">
        <f>VLOOKUP($AJ120,Tipologías!$A$46:$B$53,2,FALSE)</f>
        <v>2.25</v>
      </c>
      <c r="AR120" s="91" t="str">
        <f t="shared" si="23"/>
        <v>ALTO</v>
      </c>
      <c r="AS120" s="91" t="str">
        <f>VLOOKUP($AG120,Tipologías!$A$29:$C$33,3,FALSE)</f>
        <v>ALTO</v>
      </c>
      <c r="AT120" s="91" t="str">
        <f t="shared" si="30"/>
        <v>MEDIO</v>
      </c>
      <c r="AU120" s="91" t="str">
        <f t="shared" si="24"/>
        <v>ALTO</v>
      </c>
      <c r="AV120" s="126" t="str">
        <f>_xlfn.IFNA(VLOOKUP(AD120,[4]Tipologías!$B$3:$H$17,4,0),"")</f>
        <v>INFORMACIÓN PÚBLICA CLASIFICADA</v>
      </c>
      <c r="AW120" s="91" t="str">
        <f t="shared" si="25"/>
        <v>IPC</v>
      </c>
      <c r="AX120" s="91" t="str">
        <f>_xlfn.IFNA(VLOOKUP(AD120,Tipologías!$B$3:$H$17,3,0),"")</f>
        <v>LEY 1712, ARTÍCULO 18 LITERAL C "LOS SECRETOS COMERCIALES, INDUSTRIALES Y PROFESIONALES, ASÍ COMO LOS ESTIPULADOS EN EL PARÁGRAFO DEL ARTÍCULO 77 DE LA LEY 1474 DE 2011."</v>
      </c>
      <c r="AY120" s="91" t="str">
        <f>_xlfn.IFNA(VLOOKUP(AD120,Tipologías!$B$3:$H$17,5,0),"")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120" s="91" t="str">
        <f>_xlfn.IFNA(VLOOKUP(AD120,Tipologías!$B$3:$H$17,6,0),"")</f>
        <v>LEY 1712 DE 2014</v>
      </c>
      <c r="BA120" s="129" t="s">
        <v>236</v>
      </c>
      <c r="BB120" s="130">
        <v>44812</v>
      </c>
      <c r="BC120" s="129" t="s">
        <v>236</v>
      </c>
      <c r="BD120" s="122" t="s">
        <v>774</v>
      </c>
      <c r="BE120" s="122" t="s">
        <v>772</v>
      </c>
    </row>
    <row r="121" spans="1:57" ht="100.55" customHeight="1" x14ac:dyDescent="0.25">
      <c r="A121" s="144">
        <v>112</v>
      </c>
      <c r="B121" s="102" t="s">
        <v>73</v>
      </c>
      <c r="C121" s="102" t="s">
        <v>204</v>
      </c>
      <c r="D121" s="103" t="s">
        <v>257</v>
      </c>
      <c r="E121" s="103" t="s">
        <v>778</v>
      </c>
      <c r="F121" s="152" t="s">
        <v>779</v>
      </c>
      <c r="G121" s="152" t="s">
        <v>214</v>
      </c>
      <c r="H121" s="152" t="s">
        <v>257</v>
      </c>
      <c r="I121" s="104" t="s">
        <v>780</v>
      </c>
      <c r="J121" s="102" t="s">
        <v>374</v>
      </c>
      <c r="K121" s="103" t="s">
        <v>375</v>
      </c>
      <c r="L121" s="103" t="s">
        <v>401</v>
      </c>
      <c r="M121" s="103" t="s">
        <v>236</v>
      </c>
      <c r="N121" s="104" t="s">
        <v>781</v>
      </c>
      <c r="O121" s="104" t="s">
        <v>191</v>
      </c>
      <c r="P121" s="103" t="s">
        <v>782</v>
      </c>
      <c r="Q121" s="131" t="s">
        <v>304</v>
      </c>
      <c r="R121" s="131" t="s">
        <v>304</v>
      </c>
      <c r="S121" s="104" t="s">
        <v>236</v>
      </c>
      <c r="T121" s="104" t="s">
        <v>236</v>
      </c>
      <c r="U121" s="132" t="s">
        <v>307</v>
      </c>
      <c r="V121" s="132" t="s">
        <v>307</v>
      </c>
      <c r="W121" s="132" t="s">
        <v>307</v>
      </c>
      <c r="X121" s="132" t="s">
        <v>307</v>
      </c>
      <c r="Y121" s="132" t="s">
        <v>307</v>
      </c>
      <c r="Z121" s="132" t="s">
        <v>307</v>
      </c>
      <c r="AA121" s="132" t="s">
        <v>307</v>
      </c>
      <c r="AB121" s="132" t="s">
        <v>307</v>
      </c>
      <c r="AC121" s="177" t="s">
        <v>236</v>
      </c>
      <c r="AD121" s="133" t="s">
        <v>266</v>
      </c>
      <c r="AE121" s="133" t="s">
        <v>174</v>
      </c>
      <c r="AF121" s="90" t="str">
        <f t="shared" si="29"/>
        <v>ALTO</v>
      </c>
      <c r="AG121" s="134" t="s">
        <v>142</v>
      </c>
      <c r="AH121" s="90" t="str">
        <f t="shared" si="19"/>
        <v>MEDIO</v>
      </c>
      <c r="AI121" s="136" t="s">
        <v>151</v>
      </c>
      <c r="AJ121" s="136" t="s">
        <v>160</v>
      </c>
      <c r="AK121" s="90" t="str">
        <f t="shared" si="20"/>
        <v>MEDIO</v>
      </c>
      <c r="AL121" s="91" t="str">
        <f>VLOOKUP($AD121,Tipologías!$B$3:$H$17,2,FALSE)</f>
        <v>ALTO</v>
      </c>
      <c r="AM121" s="91">
        <f t="shared" si="21"/>
        <v>3</v>
      </c>
      <c r="AN121" s="91" t="str">
        <f>VLOOKUP($AE121,Tipologías!$A$21:$C$24,3,FALSE)</f>
        <v>ALTO</v>
      </c>
      <c r="AO121" s="91">
        <f t="shared" si="22"/>
        <v>3</v>
      </c>
      <c r="AP121" s="91">
        <f>VLOOKUP($AI121,Tipologías!$A$38:$B$42,2,FALSE)</f>
        <v>0.5</v>
      </c>
      <c r="AQ121" s="91">
        <f>VLOOKUP($AJ121,Tipologías!$A$46:$B$53,2,FALSE)</f>
        <v>1.5</v>
      </c>
      <c r="AR121" s="91" t="str">
        <f t="shared" si="23"/>
        <v>ALTO</v>
      </c>
      <c r="AS121" s="91" t="str">
        <f>VLOOKUP($AG121,Tipologías!$A$29:$C$33,3,FALSE)</f>
        <v>MEDIO</v>
      </c>
      <c r="AT121" s="91" t="str">
        <f t="shared" si="30"/>
        <v>MEDIO</v>
      </c>
      <c r="AU121" s="91" t="str">
        <f t="shared" si="24"/>
        <v>MEDIO</v>
      </c>
      <c r="AV121" s="137" t="s">
        <v>108</v>
      </c>
      <c r="AW121" s="91" t="str">
        <f t="shared" si="25"/>
        <v>IPC</v>
      </c>
      <c r="AX121" s="91" t="str">
        <f>_xlfn.IFNA(VLOOKUP(AD121,Tipologías!$B$3:$H$17,3,0),"")</f>
        <v>LEY 1712, ARTÍCULO 18 LITERAL A "EL DERECHO DE TODA PERSONA A LA INTIMIDAD."</v>
      </c>
      <c r="AY121" s="91" t="str">
        <f>_xlfn.IFNA(VLOOKUP(AD121,Tipologías!$B$3:$H$17,5,0),"")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121" s="91" t="str">
        <f>_xlfn.IFNA(VLOOKUP(AD121,Tipologías!$B$3:$H$17,6,0),"")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121" s="139" t="s">
        <v>238</v>
      </c>
      <c r="BB121" s="140">
        <v>44812</v>
      </c>
      <c r="BC121" s="139" t="s">
        <v>281</v>
      </c>
      <c r="BD121" s="138" t="s">
        <v>801</v>
      </c>
      <c r="BE121" s="138" t="s">
        <v>802</v>
      </c>
    </row>
    <row r="122" spans="1:57" ht="100.55" customHeight="1" x14ac:dyDescent="0.25">
      <c r="A122" s="144">
        <v>113</v>
      </c>
      <c r="B122" s="102" t="s">
        <v>73</v>
      </c>
      <c r="C122" s="102" t="s">
        <v>204</v>
      </c>
      <c r="D122" s="103" t="s">
        <v>257</v>
      </c>
      <c r="E122" s="103" t="s">
        <v>783</v>
      </c>
      <c r="F122" s="152" t="s">
        <v>784</v>
      </c>
      <c r="G122" s="152" t="s">
        <v>246</v>
      </c>
      <c r="H122" s="152" t="s">
        <v>257</v>
      </c>
      <c r="I122" s="104" t="s">
        <v>785</v>
      </c>
      <c r="J122" s="102" t="s">
        <v>374</v>
      </c>
      <c r="K122" s="103" t="s">
        <v>375</v>
      </c>
      <c r="L122" s="103" t="s">
        <v>401</v>
      </c>
      <c r="M122" s="103" t="s">
        <v>236</v>
      </c>
      <c r="N122" s="104" t="s">
        <v>786</v>
      </c>
      <c r="O122" s="104" t="s">
        <v>191</v>
      </c>
      <c r="P122" s="103" t="s">
        <v>384</v>
      </c>
      <c r="Q122" s="131"/>
      <c r="R122" s="131" t="s">
        <v>304</v>
      </c>
      <c r="S122" s="104" t="s">
        <v>787</v>
      </c>
      <c r="T122" s="104" t="s">
        <v>788</v>
      </c>
      <c r="U122" s="132" t="s">
        <v>307</v>
      </c>
      <c r="V122" s="132" t="s">
        <v>307</v>
      </c>
      <c r="W122" s="132" t="s">
        <v>307</v>
      </c>
      <c r="X122" s="132" t="s">
        <v>308</v>
      </c>
      <c r="Y122" s="132" t="s">
        <v>307</v>
      </c>
      <c r="Z122" s="132" t="s">
        <v>307</v>
      </c>
      <c r="AA122" s="132" t="s">
        <v>307</v>
      </c>
      <c r="AB122" s="132" t="s">
        <v>307</v>
      </c>
      <c r="AC122" s="177" t="s">
        <v>236</v>
      </c>
      <c r="AD122" s="133" t="s">
        <v>266</v>
      </c>
      <c r="AE122" s="133" t="s">
        <v>174</v>
      </c>
      <c r="AF122" s="90" t="str">
        <f t="shared" si="29"/>
        <v>ALTO</v>
      </c>
      <c r="AG122" s="135" t="s">
        <v>142</v>
      </c>
      <c r="AH122" s="90" t="str">
        <f t="shared" ref="AH122:AH131" si="31">_xlfn.IFNA((AS122),"")</f>
        <v>MEDIO</v>
      </c>
      <c r="AI122" s="136" t="s">
        <v>151</v>
      </c>
      <c r="AJ122" s="136" t="s">
        <v>160</v>
      </c>
      <c r="AK122" s="90" t="str">
        <f t="shared" ref="AK122:AK131" si="32">_xlfn.IFNA((AT122),"")</f>
        <v>MEDIO</v>
      </c>
      <c r="AL122" s="91" t="str">
        <f>VLOOKUP($AD122,Tipologías!$B$3:$H$17,2,FALSE)</f>
        <v>ALTO</v>
      </c>
      <c r="AM122" s="91">
        <f t="shared" ref="AM122:AM145" si="33">IF(AD122="",0,IF(AL122="Bajo",1,IF(AL122="Medio",2,3)))</f>
        <v>3</v>
      </c>
      <c r="AN122" s="91" t="str">
        <f>VLOOKUP($AE122,Tipologías!$A$21:$C$24,3,FALSE)</f>
        <v>ALTO</v>
      </c>
      <c r="AO122" s="91">
        <f t="shared" ref="AO122:AO145" si="34">IF(AE122="",0,IF(AN122="Bajo",1,IF(AN122="Medio",2,3)))</f>
        <v>3</v>
      </c>
      <c r="AP122" s="91">
        <f>VLOOKUP($AI122,Tipologías!$A$38:$B$42,2,FALSE)</f>
        <v>0.5</v>
      </c>
      <c r="AQ122" s="91">
        <f>VLOOKUP($AJ122,Tipologías!$A$46:$B$53,2,FALSE)</f>
        <v>1.5</v>
      </c>
      <c r="AR122" s="91" t="str">
        <f t="shared" ref="AR122:AR131" si="35">IF(MAX(AM122,AO122)=3,"ALTO",IF(MAX(AM122,AO122)=2,"MEDIO",IF(MAX(AM122,AO122)=1,"BAJO","  ")))</f>
        <v>ALTO</v>
      </c>
      <c r="AS122" s="91" t="str">
        <f>VLOOKUP($AG122,Tipologías!$A$29:$C$33,3,FALSE)</f>
        <v>MEDIO</v>
      </c>
      <c r="AT122" s="91" t="str">
        <f t="shared" si="30"/>
        <v>MEDIO</v>
      </c>
      <c r="AU122" s="91" t="str">
        <f t="shared" ref="AU122:AU131" si="36">_xlfn.IFNA(IF(AND(AR122="BAJO",AS122="BAJO",AT122="BAJO"),"BAJO",IF(AND(AR122="ALTO",AS122="ALTO",AT122="ALTO"),"ALTO",IF(COUNTIF(AR122:AT122,"ALTO")=2,"ALTO","MEDIO")))," ")</f>
        <v>MEDIO</v>
      </c>
      <c r="AV122" s="137" t="s">
        <v>108</v>
      </c>
      <c r="AW122" s="91" t="str">
        <f t="shared" ref="AW122:AW131" si="37">IF(AV122="INFORMACIÓN PÚBLICA","IPB",IF(AV122="INFORMACIÓN PÚBLICA CLASIFICADA","IPC",IF(AV122="INFORMACIÓN PÚBLICA RESERVADA","IPR",IF(AV122="",""))))</f>
        <v>IPC</v>
      </c>
      <c r="AX122" s="91" t="str">
        <f>_xlfn.IFNA(VLOOKUP(AD122,Tipologías!$B$3:$H$17,3,0),"")</f>
        <v>LEY 1712, ARTÍCULO 18 LITERAL A "EL DERECHO DE TODA PERSONA A LA INTIMIDAD."</v>
      </c>
      <c r="AY122" s="91" t="str">
        <f>_xlfn.IFNA(VLOOKUP(AD122,Tipologías!$B$3:$H$17,5,0),"")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122" s="91" t="str">
        <f>_xlfn.IFNA(VLOOKUP(AD122,Tipologías!$B$3:$H$17,6,0),"")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122" s="139" t="s">
        <v>238</v>
      </c>
      <c r="BB122" s="140">
        <v>44812</v>
      </c>
      <c r="BC122" s="139" t="s">
        <v>289</v>
      </c>
      <c r="BD122" s="138" t="s">
        <v>803</v>
      </c>
      <c r="BE122" s="138" t="s">
        <v>802</v>
      </c>
    </row>
    <row r="123" spans="1:57" ht="100.55" customHeight="1" x14ac:dyDescent="0.25">
      <c r="A123" s="144">
        <v>114</v>
      </c>
      <c r="B123" s="102" t="s">
        <v>73</v>
      </c>
      <c r="C123" s="102" t="s">
        <v>204</v>
      </c>
      <c r="D123" s="103" t="s">
        <v>257</v>
      </c>
      <c r="E123" s="103" t="s">
        <v>789</v>
      </c>
      <c r="F123" s="152" t="s">
        <v>790</v>
      </c>
      <c r="G123" s="152" t="s">
        <v>246</v>
      </c>
      <c r="H123" s="152" t="s">
        <v>257</v>
      </c>
      <c r="I123" s="104" t="s">
        <v>785</v>
      </c>
      <c r="J123" s="102" t="s">
        <v>380</v>
      </c>
      <c r="K123" s="103" t="s">
        <v>375</v>
      </c>
      <c r="L123" s="103" t="s">
        <v>401</v>
      </c>
      <c r="M123" s="103" t="s">
        <v>791</v>
      </c>
      <c r="N123" s="104" t="s">
        <v>786</v>
      </c>
      <c r="O123" s="104" t="s">
        <v>191</v>
      </c>
      <c r="P123" s="103" t="s">
        <v>792</v>
      </c>
      <c r="Q123" s="131" t="s">
        <v>304</v>
      </c>
      <c r="R123" s="131" t="s">
        <v>304</v>
      </c>
      <c r="S123" s="103" t="s">
        <v>236</v>
      </c>
      <c r="T123" s="184" t="s">
        <v>236</v>
      </c>
      <c r="U123" s="132" t="s">
        <v>307</v>
      </c>
      <c r="V123" s="132" t="s">
        <v>307</v>
      </c>
      <c r="W123" s="132" t="s">
        <v>308</v>
      </c>
      <c r="X123" s="132" t="s">
        <v>307</v>
      </c>
      <c r="Y123" s="132" t="s">
        <v>308</v>
      </c>
      <c r="Z123" s="132" t="s">
        <v>308</v>
      </c>
      <c r="AA123" s="132" t="s">
        <v>236</v>
      </c>
      <c r="AB123" s="132" t="s">
        <v>236</v>
      </c>
      <c r="AC123" s="177" t="s">
        <v>236</v>
      </c>
      <c r="AD123" s="133" t="s">
        <v>268</v>
      </c>
      <c r="AE123" s="133" t="s">
        <v>174</v>
      </c>
      <c r="AF123" s="90" t="str">
        <f t="shared" si="29"/>
        <v>ALTO</v>
      </c>
      <c r="AG123" s="134" t="s">
        <v>142</v>
      </c>
      <c r="AH123" s="90" t="str">
        <f t="shared" si="31"/>
        <v>MEDIO</v>
      </c>
      <c r="AI123" s="136" t="s">
        <v>151</v>
      </c>
      <c r="AJ123" s="136" t="s">
        <v>160</v>
      </c>
      <c r="AK123" s="90" t="str">
        <f t="shared" si="32"/>
        <v>MEDIO</v>
      </c>
      <c r="AL123" s="91" t="str">
        <f>VLOOKUP($AD123,Tipologías!$B$3:$H$17,2,FALSE)</f>
        <v>ALTO</v>
      </c>
      <c r="AM123" s="91">
        <f t="shared" si="33"/>
        <v>3</v>
      </c>
      <c r="AN123" s="91" t="str">
        <f>VLOOKUP($AE123,Tipologías!$A$21:$C$24,3,FALSE)</f>
        <v>ALTO</v>
      </c>
      <c r="AO123" s="91">
        <f t="shared" si="34"/>
        <v>3</v>
      </c>
      <c r="AP123" s="91">
        <f>VLOOKUP($AI123,Tipologías!$A$38:$B$42,2,FALSE)</f>
        <v>0.5</v>
      </c>
      <c r="AQ123" s="91">
        <f>VLOOKUP($AJ123,Tipologías!$A$46:$B$53,2,FALSE)</f>
        <v>1.5</v>
      </c>
      <c r="AR123" s="91" t="str">
        <f t="shared" si="35"/>
        <v>ALTO</v>
      </c>
      <c r="AS123" s="91" t="str">
        <f>VLOOKUP($AG123,Tipologías!$A$29:$C$33,3,FALSE)</f>
        <v>MEDIO</v>
      </c>
      <c r="AT123" s="91" t="str">
        <f t="shared" si="30"/>
        <v>MEDIO</v>
      </c>
      <c r="AU123" s="91" t="str">
        <f t="shared" si="36"/>
        <v>MEDIO</v>
      </c>
      <c r="AV123" s="137" t="s">
        <v>108</v>
      </c>
      <c r="AW123" s="91" t="str">
        <f t="shared" si="37"/>
        <v>IPC</v>
      </c>
      <c r="AX123" s="91" t="str">
        <f>_xlfn.IFNA(VLOOKUP(AD123,Tipologías!$B$3:$H$17,3,0),"")</f>
        <v>LEY 1712, ARTÍCULO 18 LITERAL C "LOS SECRETOS COMERCIALES, INDUSTRIALES Y PROFESIONALES, ASÍ COMO LOS ESTIPULADOS EN EL PARÁGRAFO DEL ARTÍCULO 77 DE LA LEY 1474 DE 2011."</v>
      </c>
      <c r="AY123" s="91" t="str">
        <f>_xlfn.IFNA(VLOOKUP(AD123,Tipologías!$B$3:$H$17,5,0),"")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123" s="91" t="str">
        <f>_xlfn.IFNA(VLOOKUP(AD123,Tipologías!$B$3:$H$17,6,0),"")</f>
        <v>LEY 1712 DE 2014</v>
      </c>
      <c r="BA123" s="139" t="s">
        <v>238</v>
      </c>
      <c r="BB123" s="140">
        <v>44812</v>
      </c>
      <c r="BC123" s="139" t="s">
        <v>281</v>
      </c>
      <c r="BD123" s="138" t="s">
        <v>804</v>
      </c>
      <c r="BE123" s="138" t="s">
        <v>802</v>
      </c>
    </row>
    <row r="124" spans="1:57" ht="100.55" customHeight="1" x14ac:dyDescent="0.25">
      <c r="A124" s="144">
        <v>115</v>
      </c>
      <c r="B124" s="102" t="s">
        <v>73</v>
      </c>
      <c r="C124" s="102" t="s">
        <v>204</v>
      </c>
      <c r="D124" s="103" t="s">
        <v>257</v>
      </c>
      <c r="E124" s="103" t="s">
        <v>793</v>
      </c>
      <c r="F124" s="152" t="s">
        <v>794</v>
      </c>
      <c r="G124" s="152" t="s">
        <v>214</v>
      </c>
      <c r="H124" s="152" t="s">
        <v>257</v>
      </c>
      <c r="I124" s="104" t="s">
        <v>257</v>
      </c>
      <c r="J124" s="102" t="s">
        <v>374</v>
      </c>
      <c r="K124" s="103" t="s">
        <v>375</v>
      </c>
      <c r="L124" s="103" t="s">
        <v>401</v>
      </c>
      <c r="M124" s="103" t="s">
        <v>236</v>
      </c>
      <c r="N124" s="104" t="s">
        <v>476</v>
      </c>
      <c r="O124" s="104" t="s">
        <v>191</v>
      </c>
      <c r="P124" s="103" t="s">
        <v>795</v>
      </c>
      <c r="Q124" s="131"/>
      <c r="R124" s="131" t="s">
        <v>304</v>
      </c>
      <c r="S124" s="103" t="s">
        <v>236</v>
      </c>
      <c r="T124" s="184" t="s">
        <v>236</v>
      </c>
      <c r="U124" s="132" t="s">
        <v>307</v>
      </c>
      <c r="V124" s="132" t="s">
        <v>307</v>
      </c>
      <c r="W124" s="132" t="s">
        <v>307</v>
      </c>
      <c r="X124" s="132" t="s">
        <v>308</v>
      </c>
      <c r="Y124" s="132" t="s">
        <v>307</v>
      </c>
      <c r="Z124" s="132" t="s">
        <v>307</v>
      </c>
      <c r="AA124" s="132" t="s">
        <v>307</v>
      </c>
      <c r="AB124" s="132" t="s">
        <v>307</v>
      </c>
      <c r="AC124" s="177" t="s">
        <v>236</v>
      </c>
      <c r="AD124" s="133" t="s">
        <v>266</v>
      </c>
      <c r="AE124" s="133" t="s">
        <v>174</v>
      </c>
      <c r="AF124" s="90" t="str">
        <f t="shared" si="29"/>
        <v>ALTO</v>
      </c>
      <c r="AG124" s="135" t="s">
        <v>142</v>
      </c>
      <c r="AH124" s="90" t="str">
        <f t="shared" si="31"/>
        <v>MEDIO</v>
      </c>
      <c r="AI124" s="136" t="s">
        <v>153</v>
      </c>
      <c r="AJ124" s="136" t="s">
        <v>161</v>
      </c>
      <c r="AK124" s="90" t="str">
        <f t="shared" si="32"/>
        <v>MEDIO</v>
      </c>
      <c r="AL124" s="91" t="str">
        <f>VLOOKUP($AD124,Tipologías!$B$3:$H$17,2,FALSE)</f>
        <v>ALTO</v>
      </c>
      <c r="AM124" s="91">
        <f t="shared" si="33"/>
        <v>3</v>
      </c>
      <c r="AN124" s="91" t="str">
        <f>VLOOKUP($AE124,Tipologías!$A$21:$C$24,3,FALSE)</f>
        <v>ALTO</v>
      </c>
      <c r="AO124" s="91">
        <f t="shared" si="34"/>
        <v>3</v>
      </c>
      <c r="AP124" s="91">
        <f>VLOOKUP($AI124,Tipologías!$A$38:$B$42,2,FALSE)</f>
        <v>1</v>
      </c>
      <c r="AQ124" s="91">
        <f>VLOOKUP($AJ124,Tipologías!$A$46:$B$53,2,FALSE)</f>
        <v>1.25</v>
      </c>
      <c r="AR124" s="91" t="str">
        <f t="shared" si="35"/>
        <v>ALTO</v>
      </c>
      <c r="AS124" s="91" t="str">
        <f>VLOOKUP($AG124,Tipologías!$A$29:$C$33,3,FALSE)</f>
        <v>MEDIO</v>
      </c>
      <c r="AT124" s="91" t="str">
        <f t="shared" si="30"/>
        <v>MEDIO</v>
      </c>
      <c r="AU124" s="91" t="str">
        <f t="shared" si="36"/>
        <v>MEDIO</v>
      </c>
      <c r="AV124" s="137" t="s">
        <v>108</v>
      </c>
      <c r="AW124" s="91" t="str">
        <f t="shared" si="37"/>
        <v>IPC</v>
      </c>
      <c r="AX124" s="91" t="str">
        <f>_xlfn.IFNA(VLOOKUP(AD124,Tipologías!$B$3:$H$17,3,0),"")</f>
        <v>LEY 1712, ARTÍCULO 18 LITERAL A "EL DERECHO DE TODA PERSONA A LA INTIMIDAD."</v>
      </c>
      <c r="AY124" s="91" t="str">
        <f>_xlfn.IFNA(VLOOKUP(AD124,Tipologías!$B$3:$H$17,5,0),"")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124" s="91" t="str">
        <f>_xlfn.IFNA(VLOOKUP(AD124,Tipologías!$B$3:$H$17,6,0),"")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124" s="139" t="s">
        <v>236</v>
      </c>
      <c r="BB124" s="140">
        <v>44812</v>
      </c>
      <c r="BC124" s="139" t="s">
        <v>242</v>
      </c>
      <c r="BD124" s="138" t="s">
        <v>805</v>
      </c>
      <c r="BE124" s="138" t="s">
        <v>802</v>
      </c>
    </row>
    <row r="125" spans="1:57" ht="100.55" customHeight="1" x14ac:dyDescent="0.25">
      <c r="A125" s="144">
        <v>116</v>
      </c>
      <c r="B125" s="102" t="s">
        <v>73</v>
      </c>
      <c r="C125" s="102" t="s">
        <v>204</v>
      </c>
      <c r="D125" s="103" t="s">
        <v>257</v>
      </c>
      <c r="E125" s="103" t="s">
        <v>796</v>
      </c>
      <c r="F125" s="152" t="s">
        <v>797</v>
      </c>
      <c r="G125" s="152" t="s">
        <v>180</v>
      </c>
      <c r="H125" s="152" t="s">
        <v>257</v>
      </c>
      <c r="I125" s="104" t="s">
        <v>257</v>
      </c>
      <c r="J125" s="102" t="s">
        <v>374</v>
      </c>
      <c r="K125" s="103" t="s">
        <v>375</v>
      </c>
      <c r="L125" s="103" t="s">
        <v>401</v>
      </c>
      <c r="M125" s="103" t="s">
        <v>236</v>
      </c>
      <c r="N125" s="104" t="s">
        <v>476</v>
      </c>
      <c r="O125" s="104" t="s">
        <v>191</v>
      </c>
      <c r="P125" s="104" t="s">
        <v>798</v>
      </c>
      <c r="Q125" s="131" t="s">
        <v>304</v>
      </c>
      <c r="R125" s="131"/>
      <c r="S125" s="104" t="s">
        <v>236</v>
      </c>
      <c r="T125" s="104" t="s">
        <v>236</v>
      </c>
      <c r="U125" s="132" t="s">
        <v>308</v>
      </c>
      <c r="V125" s="132" t="s">
        <v>308</v>
      </c>
      <c r="W125" s="132" t="s">
        <v>308</v>
      </c>
      <c r="X125" s="132" t="s">
        <v>308</v>
      </c>
      <c r="Y125" s="132" t="s">
        <v>308</v>
      </c>
      <c r="Z125" s="132" t="s">
        <v>308</v>
      </c>
      <c r="AA125" s="132" t="s">
        <v>236</v>
      </c>
      <c r="AB125" s="132" t="s">
        <v>236</v>
      </c>
      <c r="AC125" s="104" t="s">
        <v>236</v>
      </c>
      <c r="AD125" s="133" t="s">
        <v>103</v>
      </c>
      <c r="AE125" s="133" t="s">
        <v>170</v>
      </c>
      <c r="AF125" s="90" t="str">
        <f t="shared" si="29"/>
        <v>BAJO</v>
      </c>
      <c r="AG125" s="135" t="s">
        <v>142</v>
      </c>
      <c r="AH125" s="90" t="str">
        <f t="shared" si="31"/>
        <v>MEDIO</v>
      </c>
      <c r="AI125" s="136" t="s">
        <v>151</v>
      </c>
      <c r="AJ125" s="136" t="s">
        <v>158</v>
      </c>
      <c r="AK125" s="90" t="str">
        <f t="shared" si="32"/>
        <v>MEDIO</v>
      </c>
      <c r="AL125" s="91" t="str">
        <f>VLOOKUP($AD125,Tipologías!$B$3:$H$17,2,FALSE)</f>
        <v>BAJO</v>
      </c>
      <c r="AM125" s="91">
        <f t="shared" si="33"/>
        <v>1</v>
      </c>
      <c r="AN125" s="91" t="str">
        <f>VLOOKUP($AE125,Tipologías!$A$21:$C$24,3,FALSE)</f>
        <v>BAJO</v>
      </c>
      <c r="AO125" s="91">
        <f t="shared" si="34"/>
        <v>1</v>
      </c>
      <c r="AP125" s="91">
        <f>VLOOKUP($AI125,Tipologías!$A$38:$B$42,2,FALSE)</f>
        <v>0.5</v>
      </c>
      <c r="AQ125" s="91">
        <f>VLOOKUP($AJ125,Tipologías!$A$46:$B$53,2,FALSE)</f>
        <v>2.25</v>
      </c>
      <c r="AR125" s="91" t="str">
        <f t="shared" si="35"/>
        <v>BAJO</v>
      </c>
      <c r="AS125" s="91" t="str">
        <f>VLOOKUP($AG125,Tipologías!$A$29:$C$33,3,FALSE)</f>
        <v>MEDIO</v>
      </c>
      <c r="AT125" s="91" t="str">
        <f t="shared" si="30"/>
        <v>MEDIO</v>
      </c>
      <c r="AU125" s="91" t="str">
        <f t="shared" si="36"/>
        <v>MEDIO</v>
      </c>
      <c r="AV125" s="137" t="s">
        <v>105</v>
      </c>
      <c r="AW125" s="91" t="str">
        <f t="shared" si="37"/>
        <v>IPB</v>
      </c>
      <c r="AX125" s="91" t="str">
        <f>_xlfn.IFNA(VLOOKUP(AD125,Tipologías!$B$3:$H$17,3,0),"")</f>
        <v>N/A</v>
      </c>
      <c r="AY125" s="91" t="str">
        <f>_xlfn.IFNA(VLOOKUP(AD125,Tipologías!$B$3:$H$17,5,0),"")</f>
        <v>N/A</v>
      </c>
      <c r="AZ125" s="91" t="str">
        <f>_xlfn.IFNA(VLOOKUP(AD125,Tipologías!$B$3:$H$17,6,0),"")</f>
        <v>N/A</v>
      </c>
      <c r="BA125" s="139" t="s">
        <v>236</v>
      </c>
      <c r="BB125" s="140">
        <v>44812</v>
      </c>
      <c r="BC125" s="139" t="s">
        <v>236</v>
      </c>
      <c r="BD125" s="138" t="s">
        <v>805</v>
      </c>
      <c r="BE125" s="138" t="s">
        <v>802</v>
      </c>
    </row>
    <row r="126" spans="1:57" ht="100.55" customHeight="1" x14ac:dyDescent="0.25">
      <c r="A126" s="144">
        <v>117</v>
      </c>
      <c r="B126" s="102" t="s">
        <v>73</v>
      </c>
      <c r="C126" s="102" t="s">
        <v>204</v>
      </c>
      <c r="D126" s="103" t="s">
        <v>257</v>
      </c>
      <c r="E126" s="103" t="s">
        <v>799</v>
      </c>
      <c r="F126" s="152" t="s">
        <v>800</v>
      </c>
      <c r="G126" s="152" t="s">
        <v>213</v>
      </c>
      <c r="H126" s="152" t="s">
        <v>257</v>
      </c>
      <c r="I126" s="104" t="s">
        <v>257</v>
      </c>
      <c r="J126" s="102"/>
      <c r="K126" s="103" t="s">
        <v>375</v>
      </c>
      <c r="L126" s="103" t="s">
        <v>401</v>
      </c>
      <c r="M126" s="103" t="s">
        <v>236</v>
      </c>
      <c r="N126" s="104" t="s">
        <v>236</v>
      </c>
      <c r="O126" s="104"/>
      <c r="P126" s="103" t="s">
        <v>236</v>
      </c>
      <c r="Q126" s="131" t="s">
        <v>236</v>
      </c>
      <c r="R126" s="131" t="s">
        <v>236</v>
      </c>
      <c r="S126" s="103" t="s">
        <v>236</v>
      </c>
      <c r="T126" s="185" t="s">
        <v>236</v>
      </c>
      <c r="U126" s="132" t="s">
        <v>236</v>
      </c>
      <c r="V126" s="132" t="s">
        <v>236</v>
      </c>
      <c r="W126" s="132" t="s">
        <v>236</v>
      </c>
      <c r="X126" s="132" t="s">
        <v>236</v>
      </c>
      <c r="Y126" s="132" t="s">
        <v>236</v>
      </c>
      <c r="Z126" s="132" t="s">
        <v>236</v>
      </c>
      <c r="AA126" s="132" t="s">
        <v>236</v>
      </c>
      <c r="AB126" s="132" t="s">
        <v>236</v>
      </c>
      <c r="AC126" s="177" t="s">
        <v>236</v>
      </c>
      <c r="AD126" s="133" t="s">
        <v>268</v>
      </c>
      <c r="AE126" s="133" t="s">
        <v>174</v>
      </c>
      <c r="AF126" s="90" t="str">
        <f t="shared" si="29"/>
        <v>ALTO</v>
      </c>
      <c r="AG126" s="135" t="s">
        <v>144</v>
      </c>
      <c r="AH126" s="90" t="str">
        <f t="shared" si="31"/>
        <v>ALTO</v>
      </c>
      <c r="AI126" s="136" t="s">
        <v>151</v>
      </c>
      <c r="AJ126" s="136" t="s">
        <v>159</v>
      </c>
      <c r="AK126" s="90" t="str">
        <f t="shared" si="32"/>
        <v>MEDIO</v>
      </c>
      <c r="AL126" s="91" t="str">
        <f>VLOOKUP($AD126,Tipologías!$B$3:$H$17,2,FALSE)</f>
        <v>ALTO</v>
      </c>
      <c r="AM126" s="91">
        <f t="shared" si="33"/>
        <v>3</v>
      </c>
      <c r="AN126" s="91" t="str">
        <f>VLOOKUP($AE126,Tipologías!$A$21:$C$24,3,FALSE)</f>
        <v>ALTO</v>
      </c>
      <c r="AO126" s="91">
        <f t="shared" si="34"/>
        <v>3</v>
      </c>
      <c r="AP126" s="91">
        <f>VLOOKUP($AI126,Tipologías!$A$38:$B$42,2,FALSE)</f>
        <v>0.5</v>
      </c>
      <c r="AQ126" s="91">
        <f>VLOOKUP($AJ126,Tipologías!$A$46:$B$53,2,FALSE)</f>
        <v>2</v>
      </c>
      <c r="AR126" s="91" t="str">
        <f t="shared" si="35"/>
        <v>ALTO</v>
      </c>
      <c r="AS126" s="91" t="str">
        <f>VLOOKUP($AG126,Tipologías!$A$29:$C$33,3,FALSE)</f>
        <v>ALTO</v>
      </c>
      <c r="AT126" s="91" t="str">
        <f t="shared" si="30"/>
        <v>MEDIO</v>
      </c>
      <c r="AU126" s="91" t="str">
        <f t="shared" si="36"/>
        <v>ALTO</v>
      </c>
      <c r="AV126" s="137" t="s">
        <v>108</v>
      </c>
      <c r="AW126" s="91" t="str">
        <f t="shared" si="37"/>
        <v>IPC</v>
      </c>
      <c r="AX126" s="91" t="str">
        <f>_xlfn.IFNA(VLOOKUP(AD126,Tipologías!$B$3:$H$17,3,0),"")</f>
        <v>LEY 1712, ARTÍCULO 18 LITERAL C "LOS SECRETOS COMERCIALES, INDUSTRIALES Y PROFESIONALES, ASÍ COMO LOS ESTIPULADOS EN EL PARÁGRAFO DEL ARTÍCULO 77 DE LA LEY 1474 DE 2011."</v>
      </c>
      <c r="AY126" s="91" t="str">
        <f>_xlfn.IFNA(VLOOKUP(AD126,Tipologías!$B$3:$H$17,5,0),"")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126" s="91" t="str">
        <f>_xlfn.IFNA(VLOOKUP(AD126,Tipologías!$B$3:$H$17,6,0),"")</f>
        <v>LEY 1712 DE 2014</v>
      </c>
      <c r="BA126" s="139" t="s">
        <v>236</v>
      </c>
      <c r="BB126" s="140">
        <v>44812</v>
      </c>
      <c r="BC126" s="139" t="s">
        <v>236</v>
      </c>
      <c r="BD126" s="138" t="s">
        <v>805</v>
      </c>
      <c r="BE126" s="138" t="s">
        <v>802</v>
      </c>
    </row>
    <row r="127" spans="1:57" ht="100.55" customHeight="1" x14ac:dyDescent="0.25">
      <c r="A127" s="144">
        <v>118</v>
      </c>
      <c r="B127" s="102" t="s">
        <v>73</v>
      </c>
      <c r="C127" s="102" t="s">
        <v>207</v>
      </c>
      <c r="D127" s="103" t="s">
        <v>258</v>
      </c>
      <c r="E127" s="103" t="s">
        <v>806</v>
      </c>
      <c r="F127" s="152" t="s">
        <v>807</v>
      </c>
      <c r="G127" s="152" t="s">
        <v>214</v>
      </c>
      <c r="H127" s="152" t="s">
        <v>808</v>
      </c>
      <c r="I127" s="104" t="s">
        <v>809</v>
      </c>
      <c r="J127" s="102" t="s">
        <v>374</v>
      </c>
      <c r="K127" s="103" t="s">
        <v>375</v>
      </c>
      <c r="L127" s="103" t="s">
        <v>402</v>
      </c>
      <c r="M127" s="103" t="s">
        <v>236</v>
      </c>
      <c r="N127" s="104" t="s">
        <v>810</v>
      </c>
      <c r="O127" s="104" t="s">
        <v>191</v>
      </c>
      <c r="P127" s="103" t="s">
        <v>811</v>
      </c>
      <c r="Q127" s="144" t="s">
        <v>304</v>
      </c>
      <c r="R127" s="144" t="s">
        <v>304</v>
      </c>
      <c r="S127" s="103" t="s">
        <v>236</v>
      </c>
      <c r="T127" s="184" t="s">
        <v>236</v>
      </c>
      <c r="U127" s="145" t="s">
        <v>307</v>
      </c>
      <c r="V127" s="145" t="s">
        <v>307</v>
      </c>
      <c r="W127" s="145" t="s">
        <v>308</v>
      </c>
      <c r="X127" s="145" t="s">
        <v>307</v>
      </c>
      <c r="Y127" s="145" t="s">
        <v>308</v>
      </c>
      <c r="Z127" s="145" t="s">
        <v>308</v>
      </c>
      <c r="AA127" s="145" t="s">
        <v>307</v>
      </c>
      <c r="AB127" s="145" t="s">
        <v>307</v>
      </c>
      <c r="AC127" s="177" t="s">
        <v>236</v>
      </c>
      <c r="AD127" s="146" t="s">
        <v>266</v>
      </c>
      <c r="AE127" s="146" t="s">
        <v>172</v>
      </c>
      <c r="AF127" s="90" t="str">
        <f t="shared" ref="AF127:AF132" si="38">AR127</f>
        <v>ALTO</v>
      </c>
      <c r="AG127" s="148" t="s">
        <v>142</v>
      </c>
      <c r="AH127" s="90" t="str">
        <f t="shared" si="31"/>
        <v>MEDIO</v>
      </c>
      <c r="AI127" s="150" t="s">
        <v>151</v>
      </c>
      <c r="AJ127" s="150" t="s">
        <v>161</v>
      </c>
      <c r="AK127" s="90" t="str">
        <f t="shared" si="32"/>
        <v>BAJO</v>
      </c>
      <c r="AL127" s="91" t="str">
        <f>VLOOKUP($AD127,Tipologías!$B$3:$H$17,2,FALSE)</f>
        <v>ALTO</v>
      </c>
      <c r="AM127" s="91">
        <f t="shared" si="33"/>
        <v>3</v>
      </c>
      <c r="AN127" s="91" t="str">
        <f>VLOOKUP($AE127,Tipologías!$A$21:$C$24,3,FALSE)</f>
        <v>MEDIO</v>
      </c>
      <c r="AO127" s="91">
        <f t="shared" si="34"/>
        <v>2</v>
      </c>
      <c r="AP127" s="91">
        <f>VLOOKUP($AI127,Tipologías!$A$38:$B$42,2,FALSE)</f>
        <v>0.5</v>
      </c>
      <c r="AQ127" s="91">
        <f>VLOOKUP($AJ127,Tipologías!$A$46:$B$53,2,FALSE)</f>
        <v>1.25</v>
      </c>
      <c r="AR127" s="91" t="str">
        <f t="shared" si="35"/>
        <v>ALTO</v>
      </c>
      <c r="AS127" s="91" t="str">
        <f>VLOOKUP($AG127,Tipologías!$A$29:$C$33,3,FALSE)</f>
        <v>MEDIO</v>
      </c>
      <c r="AT127" s="91" t="str">
        <f t="shared" ref="AT127:AT145" si="39">IF(SUM($AP127,$AQ127)&gt;=3,"ALTO",IF(SUM($AP127,$AQ127)&lt;2,"BAJO","MEDIO"))</f>
        <v>BAJO</v>
      </c>
      <c r="AU127" s="91" t="str">
        <f t="shared" si="36"/>
        <v>MEDIO</v>
      </c>
      <c r="AV127" s="151" t="s">
        <v>108</v>
      </c>
      <c r="AW127" s="91" t="str">
        <f t="shared" si="37"/>
        <v>IPC</v>
      </c>
      <c r="AX127" s="91" t="str">
        <f>_xlfn.IFNA(VLOOKUP(AD127,Tipologías!$B$3:$H$17,3,0),"")</f>
        <v>LEY 1712, ARTÍCULO 18 LITERAL A "EL DERECHO DE TODA PERSONA A LA INTIMIDAD."</v>
      </c>
      <c r="AY127" s="91" t="str">
        <f>_xlfn.IFNA(VLOOKUP(AD127,Tipologías!$B$3:$H$17,5,0),"")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127" s="91" t="str">
        <f>_xlfn.IFNA(VLOOKUP(AD127,Tipologías!$B$3:$H$17,6,0),"")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127" s="153" t="s">
        <v>238</v>
      </c>
      <c r="BB127" s="154">
        <v>44812</v>
      </c>
      <c r="BC127" s="153" t="s">
        <v>281</v>
      </c>
      <c r="BD127" s="155" t="s">
        <v>825</v>
      </c>
      <c r="BE127" s="155" t="s">
        <v>826</v>
      </c>
    </row>
    <row r="128" spans="1:57" ht="100.55" customHeight="1" x14ac:dyDescent="0.25">
      <c r="A128" s="144">
        <v>119</v>
      </c>
      <c r="B128" s="102" t="s">
        <v>73</v>
      </c>
      <c r="C128" s="102" t="s">
        <v>207</v>
      </c>
      <c r="D128" s="103" t="s">
        <v>258</v>
      </c>
      <c r="E128" s="103" t="s">
        <v>812</v>
      </c>
      <c r="F128" s="152" t="s">
        <v>813</v>
      </c>
      <c r="G128" s="152" t="s">
        <v>246</v>
      </c>
      <c r="H128" s="152" t="s">
        <v>808</v>
      </c>
      <c r="I128" s="104" t="s">
        <v>808</v>
      </c>
      <c r="J128" s="102" t="s">
        <v>380</v>
      </c>
      <c r="K128" s="103" t="s">
        <v>375</v>
      </c>
      <c r="L128" s="103" t="s">
        <v>401</v>
      </c>
      <c r="M128" s="103" t="s">
        <v>791</v>
      </c>
      <c r="N128" s="104" t="s">
        <v>814</v>
      </c>
      <c r="O128" s="104" t="s">
        <v>191</v>
      </c>
      <c r="P128" s="103" t="s">
        <v>770</v>
      </c>
      <c r="Q128" s="144" t="s">
        <v>304</v>
      </c>
      <c r="R128" s="144" t="s">
        <v>236</v>
      </c>
      <c r="S128" s="103" t="s">
        <v>815</v>
      </c>
      <c r="T128" s="184" t="s">
        <v>815</v>
      </c>
      <c r="U128" s="145" t="s">
        <v>307</v>
      </c>
      <c r="V128" s="145" t="s">
        <v>307</v>
      </c>
      <c r="W128" s="145" t="s">
        <v>308</v>
      </c>
      <c r="X128" s="145" t="s">
        <v>307</v>
      </c>
      <c r="Y128" s="145" t="s">
        <v>308</v>
      </c>
      <c r="Z128" s="145" t="s">
        <v>308</v>
      </c>
      <c r="AA128" s="145" t="s">
        <v>308</v>
      </c>
      <c r="AB128" s="145" t="s">
        <v>236</v>
      </c>
      <c r="AC128" s="177" t="s">
        <v>236</v>
      </c>
      <c r="AD128" s="146" t="s">
        <v>268</v>
      </c>
      <c r="AE128" s="146" t="s">
        <v>174</v>
      </c>
      <c r="AF128" s="90" t="str">
        <f t="shared" si="38"/>
        <v>ALTO</v>
      </c>
      <c r="AG128" s="148" t="s">
        <v>142</v>
      </c>
      <c r="AH128" s="90" t="str">
        <f t="shared" si="31"/>
        <v>MEDIO</v>
      </c>
      <c r="AI128" s="150" t="s">
        <v>151</v>
      </c>
      <c r="AJ128" s="150" t="s">
        <v>161</v>
      </c>
      <c r="AK128" s="90" t="str">
        <f t="shared" si="32"/>
        <v>BAJO</v>
      </c>
      <c r="AL128" s="91" t="str">
        <f>VLOOKUP($AD128,Tipologías!$B$3:$H$17,2,FALSE)</f>
        <v>ALTO</v>
      </c>
      <c r="AM128" s="91">
        <f t="shared" si="33"/>
        <v>3</v>
      </c>
      <c r="AN128" s="91" t="str">
        <f>VLOOKUP($AE128,Tipologías!$A$21:$C$24,3,FALSE)</f>
        <v>ALTO</v>
      </c>
      <c r="AO128" s="91">
        <f t="shared" si="34"/>
        <v>3</v>
      </c>
      <c r="AP128" s="91">
        <f>VLOOKUP($AI128,Tipologías!$A$38:$B$42,2,FALSE)</f>
        <v>0.5</v>
      </c>
      <c r="AQ128" s="91">
        <f>VLOOKUP($AJ128,Tipologías!$A$46:$B$53,2,FALSE)</f>
        <v>1.25</v>
      </c>
      <c r="AR128" s="91" t="str">
        <f t="shared" si="35"/>
        <v>ALTO</v>
      </c>
      <c r="AS128" s="91" t="str">
        <f>VLOOKUP($AG128,Tipologías!$A$29:$C$33,3,FALSE)</f>
        <v>MEDIO</v>
      </c>
      <c r="AT128" s="91" t="str">
        <f t="shared" si="39"/>
        <v>BAJO</v>
      </c>
      <c r="AU128" s="91" t="str">
        <f t="shared" si="36"/>
        <v>MEDIO</v>
      </c>
      <c r="AV128" s="151" t="s">
        <v>108</v>
      </c>
      <c r="AW128" s="91" t="str">
        <f t="shared" si="37"/>
        <v>IPC</v>
      </c>
      <c r="AX128" s="91" t="str">
        <f>_xlfn.IFNA(VLOOKUP(AD128,Tipologías!$B$3:$H$17,3,0),"")</f>
        <v>LEY 1712, ARTÍCULO 18 LITERAL C "LOS SECRETOS COMERCIALES, INDUSTRIALES Y PROFESIONALES, ASÍ COMO LOS ESTIPULADOS EN EL PARÁGRAFO DEL ARTÍCULO 77 DE LA LEY 1474 DE 2011."</v>
      </c>
      <c r="AY128" s="91" t="str">
        <f>_xlfn.IFNA(VLOOKUP(AD128,Tipologías!$B$3:$H$17,5,0),"")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128" s="91" t="str">
        <f>_xlfn.IFNA(VLOOKUP(AD128,Tipologías!$B$3:$H$17,6,0),"")</f>
        <v>LEY 1712 DE 2014</v>
      </c>
      <c r="BA128" s="153" t="s">
        <v>238</v>
      </c>
      <c r="BB128" s="154">
        <v>44812</v>
      </c>
      <c r="BC128" s="153" t="s">
        <v>289</v>
      </c>
      <c r="BD128" s="155" t="s">
        <v>825</v>
      </c>
      <c r="BE128" s="155" t="s">
        <v>826</v>
      </c>
    </row>
    <row r="129" spans="1:57" ht="100.55" customHeight="1" x14ac:dyDescent="0.25">
      <c r="A129" s="144">
        <v>120</v>
      </c>
      <c r="B129" s="102" t="s">
        <v>73</v>
      </c>
      <c r="C129" s="102" t="s">
        <v>207</v>
      </c>
      <c r="D129" s="103" t="s">
        <v>258</v>
      </c>
      <c r="E129" s="103" t="s">
        <v>816</v>
      </c>
      <c r="F129" s="152" t="s">
        <v>817</v>
      </c>
      <c r="G129" s="152" t="s">
        <v>246</v>
      </c>
      <c r="H129" s="152" t="s">
        <v>808</v>
      </c>
      <c r="I129" s="104" t="s">
        <v>808</v>
      </c>
      <c r="J129" s="102" t="s">
        <v>374</v>
      </c>
      <c r="K129" s="103" t="s">
        <v>375</v>
      </c>
      <c r="L129" s="103" t="s">
        <v>401</v>
      </c>
      <c r="M129" s="103" t="s">
        <v>236</v>
      </c>
      <c r="N129" s="104" t="s">
        <v>814</v>
      </c>
      <c r="O129" s="104" t="s">
        <v>191</v>
      </c>
      <c r="P129" s="103" t="s">
        <v>818</v>
      </c>
      <c r="Q129" s="144" t="s">
        <v>304</v>
      </c>
      <c r="R129" s="144" t="s">
        <v>236</v>
      </c>
      <c r="S129" s="103" t="s">
        <v>236</v>
      </c>
      <c r="T129" s="185" t="s">
        <v>236</v>
      </c>
      <c r="U129" s="145" t="s">
        <v>307</v>
      </c>
      <c r="V129" s="145" t="s">
        <v>307</v>
      </c>
      <c r="W129" s="145" t="s">
        <v>308</v>
      </c>
      <c r="X129" s="145" t="s">
        <v>308</v>
      </c>
      <c r="Y129" s="145" t="s">
        <v>308</v>
      </c>
      <c r="Z129" s="145" t="s">
        <v>236</v>
      </c>
      <c r="AA129" s="145" t="s">
        <v>308</v>
      </c>
      <c r="AB129" s="145" t="s">
        <v>236</v>
      </c>
      <c r="AC129" s="177" t="s">
        <v>236</v>
      </c>
      <c r="AD129" s="146" t="s">
        <v>103</v>
      </c>
      <c r="AE129" s="146" t="s">
        <v>170</v>
      </c>
      <c r="AF129" s="90" t="str">
        <f t="shared" si="38"/>
        <v>BAJO</v>
      </c>
      <c r="AG129" s="149" t="s">
        <v>142</v>
      </c>
      <c r="AH129" s="90" t="str">
        <f t="shared" si="31"/>
        <v>MEDIO</v>
      </c>
      <c r="AI129" s="150" t="s">
        <v>149</v>
      </c>
      <c r="AJ129" s="150" t="s">
        <v>162</v>
      </c>
      <c r="AK129" s="90" t="str">
        <f t="shared" si="32"/>
        <v>BAJO</v>
      </c>
      <c r="AL129" s="91" t="str">
        <f>VLOOKUP($AD129,Tipologías!$B$3:$H$17,2,FALSE)</f>
        <v>BAJO</v>
      </c>
      <c r="AM129" s="91">
        <f t="shared" si="33"/>
        <v>1</v>
      </c>
      <c r="AN129" s="91" t="str">
        <f>VLOOKUP($AE129,Tipologías!$A$21:$C$24,3,FALSE)</f>
        <v>BAJO</v>
      </c>
      <c r="AO129" s="91">
        <f t="shared" si="34"/>
        <v>1</v>
      </c>
      <c r="AP129" s="91">
        <f>VLOOKUP($AI129,Tipologías!$A$38:$B$42,2,FALSE)</f>
        <v>0</v>
      </c>
      <c r="AQ129" s="91">
        <f>VLOOKUP($AJ129,Tipologías!$A$46:$B$53,2,FALSE)</f>
        <v>1</v>
      </c>
      <c r="AR129" s="91" t="str">
        <f t="shared" si="35"/>
        <v>BAJO</v>
      </c>
      <c r="AS129" s="91" t="str">
        <f>VLOOKUP($AG129,Tipologías!$A$29:$C$33,3,FALSE)</f>
        <v>MEDIO</v>
      </c>
      <c r="AT129" s="91" t="str">
        <f t="shared" si="39"/>
        <v>BAJO</v>
      </c>
      <c r="AU129" s="91" t="str">
        <f t="shared" si="36"/>
        <v>MEDIO</v>
      </c>
      <c r="AV129" s="151" t="s">
        <v>105</v>
      </c>
      <c r="AW129" s="91" t="str">
        <f t="shared" si="37"/>
        <v>IPB</v>
      </c>
      <c r="AX129" s="91" t="str">
        <f>_xlfn.IFNA(VLOOKUP(AD129,Tipologías!$B$3:$H$17,3,0),"")</f>
        <v>N/A</v>
      </c>
      <c r="AY129" s="91" t="str">
        <f>_xlfn.IFNA(VLOOKUP(AD129,Tipologías!$B$3:$H$17,5,0),"")</f>
        <v>N/A</v>
      </c>
      <c r="AZ129" s="91" t="str">
        <f>_xlfn.IFNA(VLOOKUP(AD129,Tipologías!$B$3:$H$17,6,0),"")</f>
        <v>N/A</v>
      </c>
      <c r="BA129" s="153" t="s">
        <v>236</v>
      </c>
      <c r="BB129" s="154">
        <v>44812</v>
      </c>
      <c r="BC129" s="153" t="s">
        <v>236</v>
      </c>
      <c r="BD129" s="155" t="s">
        <v>825</v>
      </c>
      <c r="BE129" s="155" t="s">
        <v>826</v>
      </c>
    </row>
    <row r="130" spans="1:57" ht="100.55" customHeight="1" x14ac:dyDescent="0.25">
      <c r="A130" s="144">
        <v>121</v>
      </c>
      <c r="B130" s="142" t="s">
        <v>73</v>
      </c>
      <c r="C130" s="142" t="s">
        <v>207</v>
      </c>
      <c r="D130" s="143" t="s">
        <v>258</v>
      </c>
      <c r="E130" s="143" t="s">
        <v>819</v>
      </c>
      <c r="F130" s="152" t="s">
        <v>820</v>
      </c>
      <c r="G130" s="142" t="s">
        <v>246</v>
      </c>
      <c r="H130" s="147" t="s">
        <v>808</v>
      </c>
      <c r="I130" s="147" t="s">
        <v>808</v>
      </c>
      <c r="J130" s="102" t="s">
        <v>374</v>
      </c>
      <c r="K130" s="103" t="s">
        <v>375</v>
      </c>
      <c r="L130" s="103" t="s">
        <v>402</v>
      </c>
      <c r="M130" s="143" t="s">
        <v>236</v>
      </c>
      <c r="N130" s="143" t="s">
        <v>814</v>
      </c>
      <c r="O130" s="143" t="s">
        <v>191</v>
      </c>
      <c r="P130" s="103" t="s">
        <v>818</v>
      </c>
      <c r="Q130" s="144" t="s">
        <v>304</v>
      </c>
      <c r="R130" s="144" t="s">
        <v>304</v>
      </c>
      <c r="S130" s="103" t="s">
        <v>821</v>
      </c>
      <c r="T130" s="186" t="s">
        <v>822</v>
      </c>
      <c r="U130" s="145" t="s">
        <v>307</v>
      </c>
      <c r="V130" s="145" t="s">
        <v>307</v>
      </c>
      <c r="W130" s="145" t="s">
        <v>307</v>
      </c>
      <c r="X130" s="145" t="s">
        <v>307</v>
      </c>
      <c r="Y130" s="145" t="s">
        <v>308</v>
      </c>
      <c r="Z130" s="145" t="s">
        <v>308</v>
      </c>
      <c r="AA130" s="145" t="s">
        <v>308</v>
      </c>
      <c r="AB130" s="145" t="s">
        <v>236</v>
      </c>
      <c r="AC130" s="177" t="s">
        <v>236</v>
      </c>
      <c r="AD130" s="146" t="s">
        <v>268</v>
      </c>
      <c r="AE130" s="146" t="s">
        <v>172</v>
      </c>
      <c r="AF130" s="90" t="str">
        <f t="shared" si="38"/>
        <v>ALTO</v>
      </c>
      <c r="AG130" s="149" t="s">
        <v>142</v>
      </c>
      <c r="AH130" s="90" t="str">
        <f t="shared" si="31"/>
        <v>MEDIO</v>
      </c>
      <c r="AI130" s="150" t="s">
        <v>153</v>
      </c>
      <c r="AJ130" s="150" t="s">
        <v>161</v>
      </c>
      <c r="AK130" s="90" t="str">
        <f t="shared" si="32"/>
        <v>MEDIO</v>
      </c>
      <c r="AL130" s="91" t="str">
        <f>VLOOKUP($AD130,Tipologías!$B$3:$H$17,2,FALSE)</f>
        <v>ALTO</v>
      </c>
      <c r="AM130" s="91">
        <f t="shared" si="33"/>
        <v>3</v>
      </c>
      <c r="AN130" s="91" t="str">
        <f>VLOOKUP($AE130,Tipologías!$A$21:$C$24,3,FALSE)</f>
        <v>MEDIO</v>
      </c>
      <c r="AO130" s="91">
        <f t="shared" si="34"/>
        <v>2</v>
      </c>
      <c r="AP130" s="91">
        <f>VLOOKUP($AI130,Tipologías!$A$38:$B$42,2,FALSE)</f>
        <v>1</v>
      </c>
      <c r="AQ130" s="91">
        <f>VLOOKUP($AJ130,Tipologías!$A$46:$B$53,2,FALSE)</f>
        <v>1.25</v>
      </c>
      <c r="AR130" s="91" t="str">
        <f t="shared" si="35"/>
        <v>ALTO</v>
      </c>
      <c r="AS130" s="91" t="str">
        <f>VLOOKUP($AG130,Tipologías!$A$29:$C$33,3,FALSE)</f>
        <v>MEDIO</v>
      </c>
      <c r="AT130" s="91" t="str">
        <f t="shared" si="39"/>
        <v>MEDIO</v>
      </c>
      <c r="AU130" s="91" t="str">
        <f t="shared" si="36"/>
        <v>MEDIO</v>
      </c>
      <c r="AV130" s="151" t="s">
        <v>108</v>
      </c>
      <c r="AW130" s="91" t="str">
        <f t="shared" si="37"/>
        <v>IPC</v>
      </c>
      <c r="AX130" s="91" t="str">
        <f>_xlfn.IFNA(VLOOKUP(AD130,Tipologías!$B$3:$H$17,3,0),"")</f>
        <v>LEY 1712, ARTÍCULO 18 LITERAL C "LOS SECRETOS COMERCIALES, INDUSTRIALES Y PROFESIONALES, ASÍ COMO LOS ESTIPULADOS EN EL PARÁGRAFO DEL ARTÍCULO 77 DE LA LEY 1474 DE 2011."</v>
      </c>
      <c r="AY130" s="91" t="str">
        <f>_xlfn.IFNA(VLOOKUP(AD130,Tipologías!$B$3:$H$17,5,0),"")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130" s="91" t="str">
        <f>_xlfn.IFNA(VLOOKUP(AD130,Tipologías!$B$3:$H$17,6,0),"")</f>
        <v>LEY 1712 DE 2014</v>
      </c>
      <c r="BA130" s="153" t="s">
        <v>238</v>
      </c>
      <c r="BB130" s="154">
        <v>44812</v>
      </c>
      <c r="BC130" s="153" t="s">
        <v>289</v>
      </c>
      <c r="BD130" s="155" t="s">
        <v>825</v>
      </c>
      <c r="BE130" s="155" t="s">
        <v>826</v>
      </c>
    </row>
    <row r="131" spans="1:57" ht="100.55" customHeight="1" x14ac:dyDescent="0.25">
      <c r="A131" s="144">
        <v>122</v>
      </c>
      <c r="B131" s="142" t="s">
        <v>73</v>
      </c>
      <c r="C131" s="142" t="s">
        <v>207</v>
      </c>
      <c r="D131" s="143" t="s">
        <v>258</v>
      </c>
      <c r="E131" s="143" t="s">
        <v>823</v>
      </c>
      <c r="F131" s="152" t="s">
        <v>824</v>
      </c>
      <c r="G131" s="142" t="s">
        <v>179</v>
      </c>
      <c r="H131" s="147" t="s">
        <v>808</v>
      </c>
      <c r="I131" s="147" t="s">
        <v>808</v>
      </c>
      <c r="J131" s="102" t="s">
        <v>410</v>
      </c>
      <c r="K131" s="103" t="s">
        <v>375</v>
      </c>
      <c r="L131" s="103" t="s">
        <v>401</v>
      </c>
      <c r="M131" s="143" t="s">
        <v>236</v>
      </c>
      <c r="N131" s="143" t="s">
        <v>236</v>
      </c>
      <c r="O131" s="143" t="s">
        <v>191</v>
      </c>
      <c r="P131" s="103" t="s">
        <v>236</v>
      </c>
      <c r="Q131" s="144" t="s">
        <v>304</v>
      </c>
      <c r="R131" s="144" t="s">
        <v>304</v>
      </c>
      <c r="S131" s="103" t="s">
        <v>236</v>
      </c>
      <c r="T131" s="185" t="s">
        <v>236</v>
      </c>
      <c r="U131" s="145" t="s">
        <v>307</v>
      </c>
      <c r="V131" s="145" t="s">
        <v>307</v>
      </c>
      <c r="W131" s="145" t="s">
        <v>307</v>
      </c>
      <c r="X131" s="145" t="s">
        <v>308</v>
      </c>
      <c r="Y131" s="145" t="s">
        <v>308</v>
      </c>
      <c r="Z131" s="145" t="s">
        <v>308</v>
      </c>
      <c r="AA131" s="145" t="s">
        <v>236</v>
      </c>
      <c r="AB131" s="145" t="s">
        <v>236</v>
      </c>
      <c r="AC131" s="177" t="s">
        <v>236</v>
      </c>
      <c r="AD131" s="146" t="s">
        <v>276</v>
      </c>
      <c r="AE131" s="146" t="s">
        <v>174</v>
      </c>
      <c r="AF131" s="90" t="str">
        <f t="shared" si="38"/>
        <v>ALTO</v>
      </c>
      <c r="AG131" s="149" t="s">
        <v>141</v>
      </c>
      <c r="AH131" s="90" t="str">
        <f t="shared" si="31"/>
        <v>BAJO</v>
      </c>
      <c r="AI131" s="150" t="s">
        <v>154</v>
      </c>
      <c r="AJ131" s="150" t="s">
        <v>162</v>
      </c>
      <c r="AK131" s="90" t="str">
        <f t="shared" si="32"/>
        <v>MEDIO</v>
      </c>
      <c r="AL131" s="91" t="str">
        <f>VLOOKUP($AD131,Tipologías!$B$3:$H$17,2,FALSE)</f>
        <v>ALTO</v>
      </c>
      <c r="AM131" s="91">
        <f t="shared" si="33"/>
        <v>3</v>
      </c>
      <c r="AN131" s="91" t="str">
        <f>VLOOKUP($AE131,Tipologías!$A$21:$C$24,3,FALSE)</f>
        <v>ALTO</v>
      </c>
      <c r="AO131" s="91">
        <f t="shared" si="34"/>
        <v>3</v>
      </c>
      <c r="AP131" s="91">
        <f>VLOOKUP($AI131,Tipologías!$A$38:$B$42,2,FALSE)</f>
        <v>1.5</v>
      </c>
      <c r="AQ131" s="91">
        <f>VLOOKUP($AJ131,Tipologías!$A$46:$B$53,2,FALSE)</f>
        <v>1</v>
      </c>
      <c r="AR131" s="91" t="str">
        <f t="shared" si="35"/>
        <v>ALTO</v>
      </c>
      <c r="AS131" s="91" t="str">
        <f>VLOOKUP($AG131,Tipologías!$A$29:$C$33,3,FALSE)</f>
        <v>BAJO</v>
      </c>
      <c r="AT131" s="91" t="str">
        <f t="shared" si="39"/>
        <v>MEDIO</v>
      </c>
      <c r="AU131" s="91" t="str">
        <f t="shared" si="36"/>
        <v>MEDIO</v>
      </c>
      <c r="AV131" s="151" t="s">
        <v>116</v>
      </c>
      <c r="AW131" s="91" t="str">
        <f t="shared" si="37"/>
        <v>IPR</v>
      </c>
      <c r="AX131" s="91" t="str">
        <f>_xlfn.IFNA(VLOOKUP(AD131,Tipologías!$B$3:$H$17,3,0),"")</f>
        <v>LEY 1712 ARTÍCULO 19 LITERAL H "LA ESTABILIDAD MACROECONÓMICA Y FINANCIERA DEL PAÍS."</v>
      </c>
      <c r="AY131" s="91" t="str">
        <f>_xlfn.IFNA(VLOOKUP(AD131,Tipologías!$B$3:$H$17,5,0),"")</f>
        <v xml:space="preserve">LEY 1755 ARTÍCULO 24 LITERAL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
      <c r="AZ131" s="91" t="str">
        <f>_xlfn.IFNA(VLOOKUP(AD131,Tipologías!$B$3:$H$17,6,0),"")</f>
        <v>LEY 1712 DE 2014</v>
      </c>
      <c r="BA131" s="153" t="s">
        <v>237</v>
      </c>
      <c r="BB131" s="154">
        <v>44812</v>
      </c>
      <c r="BC131" s="153" t="s">
        <v>289</v>
      </c>
      <c r="BD131" s="155" t="s">
        <v>825</v>
      </c>
      <c r="BE131" s="155" t="s">
        <v>826</v>
      </c>
    </row>
    <row r="132" spans="1:57" ht="100.55" customHeight="1" x14ac:dyDescent="0.25">
      <c r="A132" s="144">
        <v>123</v>
      </c>
      <c r="B132" s="142" t="s">
        <v>76</v>
      </c>
      <c r="C132" s="142" t="s">
        <v>197</v>
      </c>
      <c r="D132" s="143" t="s">
        <v>249</v>
      </c>
      <c r="E132" s="143" t="s">
        <v>827</v>
      </c>
      <c r="F132" s="103" t="s">
        <v>828</v>
      </c>
      <c r="G132" s="142" t="s">
        <v>246</v>
      </c>
      <c r="H132" s="143" t="s">
        <v>249</v>
      </c>
      <c r="I132" s="143" t="s">
        <v>249</v>
      </c>
      <c r="J132" s="102" t="s">
        <v>374</v>
      </c>
      <c r="K132" s="103" t="s">
        <v>375</v>
      </c>
      <c r="L132" s="103" t="s">
        <v>401</v>
      </c>
      <c r="M132" s="143" t="s">
        <v>829</v>
      </c>
      <c r="N132" s="143" t="s">
        <v>829</v>
      </c>
      <c r="O132" s="143" t="s">
        <v>191</v>
      </c>
      <c r="P132" s="103" t="s">
        <v>830</v>
      </c>
      <c r="Q132" s="144" t="s">
        <v>304</v>
      </c>
      <c r="R132" s="144"/>
      <c r="S132" s="103" t="s">
        <v>236</v>
      </c>
      <c r="T132" s="184" t="s">
        <v>236</v>
      </c>
      <c r="U132" s="145" t="s">
        <v>307</v>
      </c>
      <c r="V132" s="145" t="s">
        <v>307</v>
      </c>
      <c r="W132" s="145" t="s">
        <v>307</v>
      </c>
      <c r="X132" s="145" t="s">
        <v>307</v>
      </c>
      <c r="Y132" s="145" t="s">
        <v>307</v>
      </c>
      <c r="Z132" s="145" t="s">
        <v>307</v>
      </c>
      <c r="AA132" s="145" t="s">
        <v>236</v>
      </c>
      <c r="AB132" s="145" t="s">
        <v>236</v>
      </c>
      <c r="AC132" s="177" t="s">
        <v>236</v>
      </c>
      <c r="AD132" s="150" t="s">
        <v>268</v>
      </c>
      <c r="AE132" s="150" t="s">
        <v>172</v>
      </c>
      <c r="AF132" s="99" t="str">
        <f t="shared" si="38"/>
        <v>ALTO</v>
      </c>
      <c r="AG132" s="150" t="s">
        <v>144</v>
      </c>
      <c r="AH132" s="99" t="str">
        <f>_xlfn.IFNA((AS132),"")</f>
        <v>ALTO</v>
      </c>
      <c r="AI132" s="150" t="s">
        <v>154</v>
      </c>
      <c r="AJ132" s="150" t="s">
        <v>160</v>
      </c>
      <c r="AK132" s="99" t="str">
        <f>_xlfn.IFNA((AT132),"")</f>
        <v>ALTO</v>
      </c>
      <c r="AL132" s="151" t="str">
        <f>VLOOKUP($AD132,[5]Tipologías!$B$3:$H$17,2,FALSE)</f>
        <v>ALTO</v>
      </c>
      <c r="AM132" s="151">
        <f t="shared" si="33"/>
        <v>3</v>
      </c>
      <c r="AN132" s="151" t="str">
        <f>VLOOKUP($AE132,[5]Tipologías!$A$21:$C$24,3,FALSE)</f>
        <v>MEDIO</v>
      </c>
      <c r="AO132" s="151">
        <f t="shared" si="34"/>
        <v>2</v>
      </c>
      <c r="AP132" s="151">
        <f>VLOOKUP($AI132,[5]Tipologías!$A$38:$B$42,2,FALSE)</f>
        <v>1.5</v>
      </c>
      <c r="AQ132" s="151">
        <f>VLOOKUP($AJ132,[5]Tipologías!$A$46:$B$53,2,FALSE)</f>
        <v>1.5</v>
      </c>
      <c r="AR132" s="151" t="str">
        <f>IF(MAX(AM132,AO132)=3,"ALTO",IF(MAX(AM132,AO132)=2,"MEDIO",IF(MAX(AM132,AO132)=1,"BAJO","  ")))</f>
        <v>ALTO</v>
      </c>
      <c r="AS132" s="151" t="str">
        <f>VLOOKUP($AG132,[5]Tipologías!$A$29:$C$33,3,FALSE)</f>
        <v>ALTO</v>
      </c>
      <c r="AT132" s="151" t="str">
        <f t="shared" si="39"/>
        <v>ALTO</v>
      </c>
      <c r="AU132" s="151" t="str">
        <f>_xlfn.IFNA(IF(AND(AR132="BAJO",AS132="BAJO",AT132="BAJO"),"BAJO",IF(AND(AR132="ALTO",AS132="ALTO",AT132="ALTO"),"ALTO",IF(COUNTIF(AR132:AT132,"ALTO")=2,"ALTO","MEDIO")))," ")</f>
        <v>ALTO</v>
      </c>
      <c r="AV132" s="151" t="str">
        <f>_xlfn.IFNA(VLOOKUP(AD132,[5]Tipologías!$B$3:$H$17,4,0),"")</f>
        <v>INFORMACIÓN PÚBLICA CLASIFICADA</v>
      </c>
      <c r="AW132" s="151" t="str">
        <f>IF(AV132="INFORMACIÓN PÚBLICA","IPB",IF(AV132="INFORMACIÓN PÚBLICA CLASIFICADA","IPC",IF(AV132="INFORMACIÓN PÚBLICA RESERVADA","IPR",IF(AV132="",""))))</f>
        <v>IPC</v>
      </c>
      <c r="AX132" s="151" t="str">
        <f>_xlfn.IFNA(VLOOKUP(AD132,[5]Tipologías!$B$3:$H$17,3,0),"")</f>
        <v>LEY 1712, ARTÍCULO 18 LITERAL C "LOS SECRETOS COMERCIALES, INDUSTRIALES Y PROFESIONALES, ASÍ COMO LOS ESTIPULADOS EN EL PARÁGRAFO DEL ARTÍCULO 77 DE LA LEY 1474 DE 2011."</v>
      </c>
      <c r="AY132" s="151" t="str">
        <f>_xlfn.IFNA(VLOOKUP(AD132,[5]Tipologías!$B$3:$H$17,5,0),"")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132" s="151" t="str">
        <f>_xlfn.IFNA(VLOOKUP(AD132,[5]Tipologías!$B$3:$H$17,6,0),"")</f>
        <v>LEY 1712 DE 2014</v>
      </c>
      <c r="BA132" s="153" t="s">
        <v>237</v>
      </c>
      <c r="BB132" s="140">
        <v>44865</v>
      </c>
      <c r="BC132" s="153" t="s">
        <v>242</v>
      </c>
      <c r="BD132" s="150" t="s">
        <v>831</v>
      </c>
      <c r="BE132" s="150" t="s">
        <v>861</v>
      </c>
    </row>
    <row r="133" spans="1:57" ht="100.55" customHeight="1" x14ac:dyDescent="0.25">
      <c r="A133" s="144">
        <v>124</v>
      </c>
      <c r="B133" s="142" t="s">
        <v>76</v>
      </c>
      <c r="C133" s="142" t="s">
        <v>197</v>
      </c>
      <c r="D133" s="143" t="s">
        <v>249</v>
      </c>
      <c r="E133" s="143" t="s">
        <v>833</v>
      </c>
      <c r="F133" s="103" t="s">
        <v>834</v>
      </c>
      <c r="G133" s="142" t="s">
        <v>181</v>
      </c>
      <c r="H133" s="143" t="s">
        <v>249</v>
      </c>
      <c r="I133" s="143" t="s">
        <v>249</v>
      </c>
      <c r="J133" s="102" t="s">
        <v>374</v>
      </c>
      <c r="K133" s="103" t="s">
        <v>375</v>
      </c>
      <c r="L133" s="103" t="s">
        <v>401</v>
      </c>
      <c r="M133" s="143" t="s">
        <v>829</v>
      </c>
      <c r="N133" s="143" t="s">
        <v>829</v>
      </c>
      <c r="O133" s="143" t="s">
        <v>191</v>
      </c>
      <c r="P133" s="103" t="s">
        <v>236</v>
      </c>
      <c r="Q133" s="144" t="s">
        <v>304</v>
      </c>
      <c r="R133" s="144" t="s">
        <v>304</v>
      </c>
      <c r="S133" s="103" t="s">
        <v>236</v>
      </c>
      <c r="T133" s="184" t="s">
        <v>236</v>
      </c>
      <c r="U133" s="145" t="s">
        <v>307</v>
      </c>
      <c r="V133" s="145" t="s">
        <v>307</v>
      </c>
      <c r="W133" s="145" t="s">
        <v>308</v>
      </c>
      <c r="X133" s="145" t="s">
        <v>308</v>
      </c>
      <c r="Y133" s="145" t="s">
        <v>308</v>
      </c>
      <c r="Z133" s="145" t="s">
        <v>308</v>
      </c>
      <c r="AA133" s="145" t="s">
        <v>236</v>
      </c>
      <c r="AB133" s="145" t="s">
        <v>236</v>
      </c>
      <c r="AC133" s="177" t="s">
        <v>236</v>
      </c>
      <c r="AD133" s="150" t="s">
        <v>268</v>
      </c>
      <c r="AE133" s="150" t="s">
        <v>172</v>
      </c>
      <c r="AF133" s="99" t="str">
        <f t="shared" ref="AF133:AF141" si="40">AR133</f>
        <v>ALTO</v>
      </c>
      <c r="AG133" s="150" t="s">
        <v>144</v>
      </c>
      <c r="AH133" s="99" t="str">
        <f t="shared" ref="AH133:AH141" si="41">_xlfn.IFNA((AS133),"")</f>
        <v>ALTO</v>
      </c>
      <c r="AI133" s="150" t="s">
        <v>154</v>
      </c>
      <c r="AJ133" s="150" t="s">
        <v>159</v>
      </c>
      <c r="AK133" s="99" t="str">
        <f t="shared" ref="AK133:AK141" si="42">_xlfn.IFNA((AT133),"")</f>
        <v>ALTO</v>
      </c>
      <c r="AL133" s="151" t="str">
        <f>VLOOKUP($AD133,[5]Tipologías!$B$3:$H$17,2,FALSE)</f>
        <v>ALTO</v>
      </c>
      <c r="AM133" s="151">
        <f t="shared" si="33"/>
        <v>3</v>
      </c>
      <c r="AN133" s="151" t="str">
        <f>VLOOKUP($AE133,[5]Tipologías!$A$21:$C$24,3,FALSE)</f>
        <v>MEDIO</v>
      </c>
      <c r="AO133" s="151">
        <f t="shared" si="34"/>
        <v>2</v>
      </c>
      <c r="AP133" s="151">
        <f>VLOOKUP($AI133,[5]Tipologías!$A$38:$B$42,2,FALSE)</f>
        <v>1.5</v>
      </c>
      <c r="AQ133" s="151">
        <f>VLOOKUP($AJ133,[5]Tipologías!$A$46:$B$53,2,FALSE)</f>
        <v>2</v>
      </c>
      <c r="AR133" s="151" t="str">
        <f t="shared" ref="AR133:AR141" si="43">IF(MAX(AM133,AO133)=3,"ALTO",IF(MAX(AM133,AO133)=2,"MEDIO",IF(MAX(AM133,AO133)=1,"BAJO","  ")))</f>
        <v>ALTO</v>
      </c>
      <c r="AS133" s="151" t="str">
        <f>VLOOKUP($AG133,[5]Tipologías!$A$29:$C$33,3,FALSE)</f>
        <v>ALTO</v>
      </c>
      <c r="AT133" s="151" t="str">
        <f t="shared" si="39"/>
        <v>ALTO</v>
      </c>
      <c r="AU133" s="151" t="str">
        <f t="shared" ref="AU133:AU141" si="44">_xlfn.IFNA(IF(AND(AR133="BAJO",AS133="BAJO",AT133="BAJO"),"BAJO",IF(AND(AR133="ALTO",AS133="ALTO",AT133="ALTO"),"ALTO",IF(COUNTIF(AR133:AT133,"ALTO")=2,"ALTO","MEDIO")))," ")</f>
        <v>ALTO</v>
      </c>
      <c r="AV133" s="151" t="str">
        <f>_xlfn.IFNA(VLOOKUP(AD133,[5]Tipologías!$B$3:$H$17,4,0),"")</f>
        <v>INFORMACIÓN PÚBLICA CLASIFICADA</v>
      </c>
      <c r="AW133" s="151" t="str">
        <f t="shared" ref="AW133:AW141" si="45">IF(AV133="INFORMACIÓN PÚBLICA","IPB",IF(AV133="INFORMACIÓN PÚBLICA CLASIFICADA","IPC",IF(AV133="INFORMACIÓN PÚBLICA RESERVADA","IPR",IF(AV133="",""))))</f>
        <v>IPC</v>
      </c>
      <c r="AX133" s="151" t="str">
        <f>_xlfn.IFNA(VLOOKUP(AD133,[5]Tipologías!$B$3:$H$17,3,0),"")</f>
        <v>LEY 1712, ARTÍCULO 18 LITERAL C "LOS SECRETOS COMERCIALES, INDUSTRIALES Y PROFESIONALES, ASÍ COMO LOS ESTIPULADOS EN EL PARÁGRAFO DEL ARTÍCULO 77 DE LA LEY 1474 DE 2011."</v>
      </c>
      <c r="AY133" s="151" t="str">
        <f>_xlfn.IFNA(VLOOKUP(AD133,[5]Tipologías!$B$3:$H$17,5,0),"")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133" s="151" t="str">
        <f>_xlfn.IFNA(VLOOKUP(AD133,[5]Tipologías!$B$3:$H$17,6,0),"")</f>
        <v>LEY 1712 DE 2014</v>
      </c>
      <c r="BA133" s="153" t="s">
        <v>237</v>
      </c>
      <c r="BB133" s="140">
        <v>44865</v>
      </c>
      <c r="BC133" s="153" t="s">
        <v>242</v>
      </c>
      <c r="BD133" s="150" t="s">
        <v>831</v>
      </c>
      <c r="BE133" s="150" t="s">
        <v>861</v>
      </c>
    </row>
    <row r="134" spans="1:57" ht="100.55" customHeight="1" x14ac:dyDescent="0.25">
      <c r="A134" s="144">
        <v>125</v>
      </c>
      <c r="B134" s="142" t="s">
        <v>76</v>
      </c>
      <c r="C134" s="142" t="s">
        <v>197</v>
      </c>
      <c r="D134" s="143" t="s">
        <v>249</v>
      </c>
      <c r="E134" s="143" t="s">
        <v>835</v>
      </c>
      <c r="F134" s="103" t="s">
        <v>836</v>
      </c>
      <c r="G134" s="142" t="s">
        <v>179</v>
      </c>
      <c r="H134" s="143" t="s">
        <v>249</v>
      </c>
      <c r="I134" s="143" t="s">
        <v>249</v>
      </c>
      <c r="J134" s="102" t="s">
        <v>380</v>
      </c>
      <c r="K134" s="103" t="s">
        <v>375</v>
      </c>
      <c r="L134" s="103" t="s">
        <v>401</v>
      </c>
      <c r="M134" s="143" t="s">
        <v>837</v>
      </c>
      <c r="N134" s="143" t="s">
        <v>829</v>
      </c>
      <c r="O134" s="143" t="s">
        <v>191</v>
      </c>
      <c r="P134" s="103" t="s">
        <v>838</v>
      </c>
      <c r="Q134" s="144" t="s">
        <v>304</v>
      </c>
      <c r="R134" s="144"/>
      <c r="S134" s="103" t="s">
        <v>236</v>
      </c>
      <c r="T134" s="184" t="s">
        <v>236</v>
      </c>
      <c r="U134" s="145" t="s">
        <v>308</v>
      </c>
      <c r="V134" s="145" t="s">
        <v>308</v>
      </c>
      <c r="W134" s="145" t="s">
        <v>308</v>
      </c>
      <c r="X134" s="145" t="s">
        <v>308</v>
      </c>
      <c r="Y134" s="145" t="s">
        <v>308</v>
      </c>
      <c r="Z134" s="145" t="s">
        <v>308</v>
      </c>
      <c r="AA134" s="145" t="s">
        <v>236</v>
      </c>
      <c r="AB134" s="145" t="s">
        <v>236</v>
      </c>
      <c r="AC134" s="177" t="s">
        <v>236</v>
      </c>
      <c r="AD134" s="150" t="s">
        <v>268</v>
      </c>
      <c r="AE134" s="150" t="s">
        <v>174</v>
      </c>
      <c r="AF134" s="99" t="str">
        <f t="shared" si="40"/>
        <v>ALTO</v>
      </c>
      <c r="AG134" s="150" t="s">
        <v>144</v>
      </c>
      <c r="AH134" s="99" t="str">
        <f t="shared" si="41"/>
        <v>ALTO</v>
      </c>
      <c r="AI134" s="150" t="s">
        <v>154</v>
      </c>
      <c r="AJ134" s="150" t="s">
        <v>159</v>
      </c>
      <c r="AK134" s="99" t="str">
        <f t="shared" si="42"/>
        <v>ALTO</v>
      </c>
      <c r="AL134" s="151" t="str">
        <f>VLOOKUP($AD134,[5]Tipologías!$B$3:$H$17,2,FALSE)</f>
        <v>ALTO</v>
      </c>
      <c r="AM134" s="151">
        <f t="shared" si="33"/>
        <v>3</v>
      </c>
      <c r="AN134" s="151" t="str">
        <f>VLOOKUP($AE134,[5]Tipologías!$A$21:$C$24,3,FALSE)</f>
        <v>ALTO</v>
      </c>
      <c r="AO134" s="151">
        <f t="shared" si="34"/>
        <v>3</v>
      </c>
      <c r="AP134" s="151">
        <f>VLOOKUP($AI134,[5]Tipologías!$A$38:$B$42,2,FALSE)</f>
        <v>1.5</v>
      </c>
      <c r="AQ134" s="151">
        <f>VLOOKUP($AJ134,[5]Tipologías!$A$46:$B$53,2,FALSE)</f>
        <v>2</v>
      </c>
      <c r="AR134" s="151" t="str">
        <f t="shared" si="43"/>
        <v>ALTO</v>
      </c>
      <c r="AS134" s="151" t="str">
        <f>VLOOKUP($AG134,[5]Tipologías!$A$29:$C$33,3,FALSE)</f>
        <v>ALTO</v>
      </c>
      <c r="AT134" s="151" t="str">
        <f t="shared" si="39"/>
        <v>ALTO</v>
      </c>
      <c r="AU134" s="151" t="str">
        <f t="shared" si="44"/>
        <v>ALTO</v>
      </c>
      <c r="AV134" s="151" t="str">
        <f>_xlfn.IFNA(VLOOKUP(AD134,[5]Tipologías!$B$3:$H$17,4,0),"")</f>
        <v>INFORMACIÓN PÚBLICA CLASIFICADA</v>
      </c>
      <c r="AW134" s="151" t="str">
        <f t="shared" si="45"/>
        <v>IPC</v>
      </c>
      <c r="AX134" s="151" t="str">
        <f>_xlfn.IFNA(VLOOKUP(AD134,[5]Tipologías!$B$3:$H$17,3,0),"")</f>
        <v>LEY 1712, ARTÍCULO 18 LITERAL C "LOS SECRETOS COMERCIALES, INDUSTRIALES Y PROFESIONALES, ASÍ COMO LOS ESTIPULADOS EN EL PARÁGRAFO DEL ARTÍCULO 77 DE LA LEY 1474 DE 2011."</v>
      </c>
      <c r="AY134" s="151" t="str">
        <f>_xlfn.IFNA(VLOOKUP(AD134,[5]Tipologías!$B$3:$H$17,5,0),"")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134" s="151" t="str">
        <f>_xlfn.IFNA(VLOOKUP(AD134,[5]Tipologías!$B$3:$H$17,6,0),"")</f>
        <v>LEY 1712 DE 2014</v>
      </c>
      <c r="BA134" s="153" t="s">
        <v>237</v>
      </c>
      <c r="BB134" s="140">
        <v>44865</v>
      </c>
      <c r="BC134" s="153" t="s">
        <v>242</v>
      </c>
      <c r="BD134" s="150" t="s">
        <v>831</v>
      </c>
      <c r="BE134" s="150" t="s">
        <v>861</v>
      </c>
    </row>
    <row r="135" spans="1:57" ht="100.55" customHeight="1" x14ac:dyDescent="0.25">
      <c r="A135" s="144">
        <v>126</v>
      </c>
      <c r="B135" s="142" t="s">
        <v>76</v>
      </c>
      <c r="C135" s="142" t="s">
        <v>197</v>
      </c>
      <c r="D135" s="143" t="s">
        <v>249</v>
      </c>
      <c r="E135" s="143" t="s">
        <v>839</v>
      </c>
      <c r="F135" s="103" t="s">
        <v>840</v>
      </c>
      <c r="G135" s="142" t="s">
        <v>181</v>
      </c>
      <c r="H135" s="143" t="s">
        <v>249</v>
      </c>
      <c r="I135" s="143" t="s">
        <v>249</v>
      </c>
      <c r="J135" s="102" t="s">
        <v>374</v>
      </c>
      <c r="K135" s="103" t="s">
        <v>375</v>
      </c>
      <c r="L135" s="103" t="s">
        <v>401</v>
      </c>
      <c r="M135" s="143" t="s">
        <v>236</v>
      </c>
      <c r="N135" s="143" t="s">
        <v>829</v>
      </c>
      <c r="O135" s="143" t="s">
        <v>191</v>
      </c>
      <c r="P135" s="103" t="s">
        <v>838</v>
      </c>
      <c r="Q135" s="144" t="s">
        <v>304</v>
      </c>
      <c r="R135" s="144" t="s">
        <v>304</v>
      </c>
      <c r="S135" s="103" t="s">
        <v>236</v>
      </c>
      <c r="T135" s="184" t="s">
        <v>236</v>
      </c>
      <c r="U135" s="145" t="s">
        <v>308</v>
      </c>
      <c r="V135" s="145" t="s">
        <v>308</v>
      </c>
      <c r="W135" s="145" t="s">
        <v>308</v>
      </c>
      <c r="X135" s="145" t="s">
        <v>308</v>
      </c>
      <c r="Y135" s="145" t="s">
        <v>308</v>
      </c>
      <c r="Z135" s="145" t="s">
        <v>308</v>
      </c>
      <c r="AA135" s="145" t="s">
        <v>236</v>
      </c>
      <c r="AB135" s="145" t="s">
        <v>236</v>
      </c>
      <c r="AC135" s="177" t="s">
        <v>236</v>
      </c>
      <c r="AD135" s="150" t="s">
        <v>268</v>
      </c>
      <c r="AE135" s="150" t="s">
        <v>174</v>
      </c>
      <c r="AF135" s="99" t="str">
        <f t="shared" si="40"/>
        <v>ALTO</v>
      </c>
      <c r="AG135" s="150" t="s">
        <v>144</v>
      </c>
      <c r="AH135" s="99" t="str">
        <f t="shared" si="41"/>
        <v>ALTO</v>
      </c>
      <c r="AI135" s="150" t="s">
        <v>154</v>
      </c>
      <c r="AJ135" s="150" t="s">
        <v>159</v>
      </c>
      <c r="AK135" s="99" t="str">
        <f t="shared" si="42"/>
        <v>ALTO</v>
      </c>
      <c r="AL135" s="151" t="str">
        <f>VLOOKUP($AD135,[5]Tipologías!$B$3:$H$17,2,FALSE)</f>
        <v>ALTO</v>
      </c>
      <c r="AM135" s="151">
        <f t="shared" si="33"/>
        <v>3</v>
      </c>
      <c r="AN135" s="151" t="str">
        <f>VLOOKUP($AE135,[5]Tipologías!$A$21:$C$24,3,FALSE)</f>
        <v>ALTO</v>
      </c>
      <c r="AO135" s="151">
        <f t="shared" si="34"/>
        <v>3</v>
      </c>
      <c r="AP135" s="151">
        <f>VLOOKUP($AI135,[5]Tipologías!$A$38:$B$42,2,FALSE)</f>
        <v>1.5</v>
      </c>
      <c r="AQ135" s="151">
        <f>VLOOKUP($AJ135,[5]Tipologías!$A$46:$B$53,2,FALSE)</f>
        <v>2</v>
      </c>
      <c r="AR135" s="151" t="str">
        <f t="shared" si="43"/>
        <v>ALTO</v>
      </c>
      <c r="AS135" s="151" t="str">
        <f>VLOOKUP($AG135,[5]Tipologías!$A$29:$C$33,3,FALSE)</f>
        <v>ALTO</v>
      </c>
      <c r="AT135" s="151" t="str">
        <f t="shared" si="39"/>
        <v>ALTO</v>
      </c>
      <c r="AU135" s="151" t="str">
        <f t="shared" si="44"/>
        <v>ALTO</v>
      </c>
      <c r="AV135" s="151" t="str">
        <f>_xlfn.IFNA(VLOOKUP(AD135,[5]Tipologías!$B$3:$H$17,4,0),"")</f>
        <v>INFORMACIÓN PÚBLICA CLASIFICADA</v>
      </c>
      <c r="AW135" s="151" t="str">
        <f t="shared" si="45"/>
        <v>IPC</v>
      </c>
      <c r="AX135" s="151" t="str">
        <f>_xlfn.IFNA(VLOOKUP(AD135,[5]Tipologías!$B$3:$H$17,3,0),"")</f>
        <v>LEY 1712, ARTÍCULO 18 LITERAL C "LOS SECRETOS COMERCIALES, INDUSTRIALES Y PROFESIONALES, ASÍ COMO LOS ESTIPULADOS EN EL PARÁGRAFO DEL ARTÍCULO 77 DE LA LEY 1474 DE 2011."</v>
      </c>
      <c r="AY135" s="151" t="str">
        <f>_xlfn.IFNA(VLOOKUP(AD135,[5]Tipologías!$B$3:$H$17,5,0),"")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135" s="151" t="str">
        <f>_xlfn.IFNA(VLOOKUP(AD135,[5]Tipologías!$B$3:$H$17,6,0),"")</f>
        <v>LEY 1712 DE 2014</v>
      </c>
      <c r="BA135" s="153" t="s">
        <v>237</v>
      </c>
      <c r="BB135" s="140">
        <v>44865</v>
      </c>
      <c r="BC135" s="153" t="s">
        <v>242</v>
      </c>
      <c r="BD135" s="150" t="s">
        <v>831</v>
      </c>
      <c r="BE135" s="150" t="s">
        <v>861</v>
      </c>
    </row>
    <row r="136" spans="1:57" ht="100.55" customHeight="1" x14ac:dyDescent="0.25">
      <c r="A136" s="144">
        <v>127</v>
      </c>
      <c r="B136" s="142" t="s">
        <v>76</v>
      </c>
      <c r="C136" s="142" t="s">
        <v>197</v>
      </c>
      <c r="D136" s="143" t="s">
        <v>249</v>
      </c>
      <c r="E136" s="143" t="s">
        <v>841</v>
      </c>
      <c r="F136" s="103" t="s">
        <v>842</v>
      </c>
      <c r="G136" s="142" t="s">
        <v>246</v>
      </c>
      <c r="H136" s="143" t="s">
        <v>249</v>
      </c>
      <c r="I136" s="143" t="s">
        <v>249</v>
      </c>
      <c r="J136" s="102" t="s">
        <v>380</v>
      </c>
      <c r="K136" s="103" t="s">
        <v>375</v>
      </c>
      <c r="L136" s="103" t="s">
        <v>401</v>
      </c>
      <c r="M136" s="143" t="s">
        <v>843</v>
      </c>
      <c r="N136" s="143" t="s">
        <v>844</v>
      </c>
      <c r="O136" s="143" t="s">
        <v>191</v>
      </c>
      <c r="P136" s="104" t="s">
        <v>845</v>
      </c>
      <c r="Q136" s="144" t="s">
        <v>304</v>
      </c>
      <c r="R136" s="144"/>
      <c r="S136" s="145" t="s">
        <v>846</v>
      </c>
      <c r="T136" s="184" t="s">
        <v>236</v>
      </c>
      <c r="U136" s="145" t="s">
        <v>307</v>
      </c>
      <c r="V136" s="145" t="s">
        <v>307</v>
      </c>
      <c r="W136" s="145" t="s">
        <v>308</v>
      </c>
      <c r="X136" s="145" t="s">
        <v>308</v>
      </c>
      <c r="Y136" s="145" t="s">
        <v>308</v>
      </c>
      <c r="Z136" s="145" t="s">
        <v>308</v>
      </c>
      <c r="AA136" s="145" t="s">
        <v>236</v>
      </c>
      <c r="AB136" s="145" t="s">
        <v>236</v>
      </c>
      <c r="AC136" s="177" t="s">
        <v>236</v>
      </c>
      <c r="AD136" s="113" t="s">
        <v>103</v>
      </c>
      <c r="AE136" s="150" t="s">
        <v>172</v>
      </c>
      <c r="AF136" s="99" t="str">
        <f t="shared" si="40"/>
        <v>MEDIO</v>
      </c>
      <c r="AG136" s="149" t="s">
        <v>141</v>
      </c>
      <c r="AH136" s="99" t="str">
        <f t="shared" si="41"/>
        <v>BAJO</v>
      </c>
      <c r="AI136" s="150" t="s">
        <v>153</v>
      </c>
      <c r="AJ136" s="150" t="s">
        <v>163</v>
      </c>
      <c r="AK136" s="99" t="str">
        <f t="shared" si="42"/>
        <v>BAJO</v>
      </c>
      <c r="AL136" s="151" t="str">
        <f>VLOOKUP($AD136,[5]Tipologías!$B$3:$H$17,2,FALSE)</f>
        <v>BAJO</v>
      </c>
      <c r="AM136" s="151">
        <f t="shared" si="33"/>
        <v>1</v>
      </c>
      <c r="AN136" s="151" t="str">
        <f>VLOOKUP($AE136,[5]Tipologías!$A$21:$C$24,3,FALSE)</f>
        <v>MEDIO</v>
      </c>
      <c r="AO136" s="151">
        <f t="shared" si="34"/>
        <v>2</v>
      </c>
      <c r="AP136" s="151">
        <f>VLOOKUP($AI136,[5]Tipologías!$A$38:$B$42,2,FALSE)</f>
        <v>1</v>
      </c>
      <c r="AQ136" s="151">
        <f>VLOOKUP($AJ136,[5]Tipologías!$A$46:$B$53,2,FALSE)</f>
        <v>0.5</v>
      </c>
      <c r="AR136" s="151" t="str">
        <f t="shared" si="43"/>
        <v>MEDIO</v>
      </c>
      <c r="AS136" s="151" t="str">
        <f>VLOOKUP($AG136,[5]Tipologías!$A$29:$C$33,3,FALSE)</f>
        <v>BAJO</v>
      </c>
      <c r="AT136" s="151" t="str">
        <f t="shared" si="39"/>
        <v>BAJO</v>
      </c>
      <c r="AU136" s="151" t="str">
        <f t="shared" si="44"/>
        <v>MEDIO</v>
      </c>
      <c r="AV136" s="151" t="str">
        <f>_xlfn.IFNA(VLOOKUP(AD136,[5]Tipologías!$B$3:$H$17,4,0),"")</f>
        <v>INFORMACIÓN PÚBLICA</v>
      </c>
      <c r="AW136" s="151" t="str">
        <f t="shared" si="45"/>
        <v>IPB</v>
      </c>
      <c r="AX136" s="151" t="str">
        <f>_xlfn.IFNA(VLOOKUP(AD136,[5]Tipologías!$B$3:$H$17,3,0),"")</f>
        <v>N/A</v>
      </c>
      <c r="AY136" s="151" t="str">
        <f>_xlfn.IFNA(VLOOKUP(AD136,[5]Tipologías!$B$3:$H$17,5,0),"")</f>
        <v>N/A</v>
      </c>
      <c r="AZ136" s="151" t="str">
        <f>_xlfn.IFNA(VLOOKUP(AD136,[5]Tipologías!$B$3:$H$17,6,0),"")</f>
        <v>N/A</v>
      </c>
      <c r="BA136" s="153" t="s">
        <v>236</v>
      </c>
      <c r="BB136" s="140">
        <v>44865</v>
      </c>
      <c r="BC136" s="153" t="s">
        <v>236</v>
      </c>
      <c r="BD136" s="150" t="s">
        <v>832</v>
      </c>
      <c r="BE136" s="150" t="s">
        <v>861</v>
      </c>
    </row>
    <row r="137" spans="1:57" ht="100.55" customHeight="1" x14ac:dyDescent="0.25">
      <c r="A137" s="144">
        <v>128</v>
      </c>
      <c r="B137" s="142" t="s">
        <v>76</v>
      </c>
      <c r="C137" s="142" t="s">
        <v>197</v>
      </c>
      <c r="D137" s="143" t="s">
        <v>249</v>
      </c>
      <c r="E137" s="141" t="s">
        <v>847</v>
      </c>
      <c r="F137" s="152" t="s">
        <v>848</v>
      </c>
      <c r="G137" s="142" t="s">
        <v>213</v>
      </c>
      <c r="H137" s="143" t="s">
        <v>249</v>
      </c>
      <c r="I137" s="143" t="s">
        <v>249</v>
      </c>
      <c r="J137" s="102"/>
      <c r="K137" s="103" t="s">
        <v>375</v>
      </c>
      <c r="L137" s="103" t="s">
        <v>401</v>
      </c>
      <c r="M137" s="143" t="s">
        <v>236</v>
      </c>
      <c r="N137" s="143" t="s">
        <v>236</v>
      </c>
      <c r="O137" s="143"/>
      <c r="P137" s="103" t="s">
        <v>236</v>
      </c>
      <c r="Q137" s="144" t="s">
        <v>304</v>
      </c>
      <c r="R137" s="144" t="s">
        <v>304</v>
      </c>
      <c r="S137" s="103" t="s">
        <v>236</v>
      </c>
      <c r="T137" s="184" t="s">
        <v>236</v>
      </c>
      <c r="U137" s="145" t="s">
        <v>236</v>
      </c>
      <c r="V137" s="145" t="s">
        <v>236</v>
      </c>
      <c r="W137" s="145" t="s">
        <v>236</v>
      </c>
      <c r="X137" s="145" t="s">
        <v>236</v>
      </c>
      <c r="Y137" s="145" t="s">
        <v>236</v>
      </c>
      <c r="Z137" s="145" t="s">
        <v>236</v>
      </c>
      <c r="AA137" s="145" t="s">
        <v>236</v>
      </c>
      <c r="AB137" s="145" t="s">
        <v>236</v>
      </c>
      <c r="AC137" s="177" t="s">
        <v>236</v>
      </c>
      <c r="AD137" s="150" t="s">
        <v>268</v>
      </c>
      <c r="AE137" s="150" t="s">
        <v>172</v>
      </c>
      <c r="AF137" s="99" t="str">
        <f t="shared" si="40"/>
        <v>ALTO</v>
      </c>
      <c r="AG137" s="150" t="s">
        <v>142</v>
      </c>
      <c r="AH137" s="99" t="str">
        <f t="shared" si="41"/>
        <v>MEDIO</v>
      </c>
      <c r="AI137" s="150" t="s">
        <v>154</v>
      </c>
      <c r="AJ137" s="150" t="s">
        <v>161</v>
      </c>
      <c r="AK137" s="99" t="str">
        <f t="shared" si="42"/>
        <v>MEDIO</v>
      </c>
      <c r="AL137" s="151" t="str">
        <f>VLOOKUP($AD137,[5]Tipologías!$B$3:$H$17,2,FALSE)</f>
        <v>ALTO</v>
      </c>
      <c r="AM137" s="151">
        <f t="shared" si="33"/>
        <v>3</v>
      </c>
      <c r="AN137" s="151" t="str">
        <f>VLOOKUP($AE137,[5]Tipologías!$A$21:$C$24,3,FALSE)</f>
        <v>MEDIO</v>
      </c>
      <c r="AO137" s="151">
        <f t="shared" si="34"/>
        <v>2</v>
      </c>
      <c r="AP137" s="151">
        <f>VLOOKUP($AI137,[5]Tipologías!$A$38:$B$42,2,FALSE)</f>
        <v>1.5</v>
      </c>
      <c r="AQ137" s="151">
        <f>VLOOKUP($AJ137,[5]Tipologías!$A$46:$B$53,2,FALSE)</f>
        <v>1.25</v>
      </c>
      <c r="AR137" s="151" t="str">
        <f t="shared" si="43"/>
        <v>ALTO</v>
      </c>
      <c r="AS137" s="151" t="str">
        <f>VLOOKUP($AG137,[5]Tipologías!$A$29:$C$33,3,FALSE)</f>
        <v>MEDIO</v>
      </c>
      <c r="AT137" s="151" t="str">
        <f t="shared" si="39"/>
        <v>MEDIO</v>
      </c>
      <c r="AU137" s="151" t="str">
        <f t="shared" si="44"/>
        <v>MEDIO</v>
      </c>
      <c r="AV137" s="151" t="str">
        <f>_xlfn.IFNA(VLOOKUP(AD137,[5]Tipologías!$B$3:$H$17,4,0),"")</f>
        <v>INFORMACIÓN PÚBLICA CLASIFICADA</v>
      </c>
      <c r="AW137" s="151" t="str">
        <f t="shared" si="45"/>
        <v>IPC</v>
      </c>
      <c r="AX137" s="151" t="str">
        <f>_xlfn.IFNA(VLOOKUP(AD137,[5]Tipologías!$B$3:$H$17,3,0),"")</f>
        <v>LEY 1712, ARTÍCULO 18 LITERAL C "LOS SECRETOS COMERCIALES, INDUSTRIALES Y PROFESIONALES, ASÍ COMO LOS ESTIPULADOS EN EL PARÁGRAFO DEL ARTÍCULO 77 DE LA LEY 1474 DE 2011."</v>
      </c>
      <c r="AY137" s="151" t="str">
        <f>_xlfn.IFNA(VLOOKUP(AD137,[5]Tipologías!$B$3:$H$17,5,0),"")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137" s="151" t="str">
        <f>_xlfn.IFNA(VLOOKUP(AD137,[5]Tipologías!$B$3:$H$17,6,0),"")</f>
        <v>LEY 1712 DE 2014</v>
      </c>
      <c r="BA137" s="153" t="s">
        <v>236</v>
      </c>
      <c r="BB137" s="140">
        <v>44865</v>
      </c>
      <c r="BC137" s="153" t="s">
        <v>236</v>
      </c>
      <c r="BD137" s="150" t="s">
        <v>831</v>
      </c>
      <c r="BE137" s="150" t="s">
        <v>861</v>
      </c>
    </row>
    <row r="138" spans="1:57" ht="100.55" customHeight="1" x14ac:dyDescent="0.25">
      <c r="A138" s="144">
        <v>129</v>
      </c>
      <c r="B138" s="142" t="s">
        <v>76</v>
      </c>
      <c r="C138" s="142" t="s">
        <v>197</v>
      </c>
      <c r="D138" s="143" t="s">
        <v>249</v>
      </c>
      <c r="E138" s="157" t="s">
        <v>849</v>
      </c>
      <c r="F138" s="152" t="s">
        <v>850</v>
      </c>
      <c r="G138" s="142" t="s">
        <v>180</v>
      </c>
      <c r="H138" s="143" t="s">
        <v>249</v>
      </c>
      <c r="I138" s="143" t="s">
        <v>249</v>
      </c>
      <c r="J138" s="102" t="s">
        <v>374</v>
      </c>
      <c r="K138" s="103" t="s">
        <v>375</v>
      </c>
      <c r="L138" s="103" t="s">
        <v>401</v>
      </c>
      <c r="M138" s="143" t="s">
        <v>837</v>
      </c>
      <c r="N138" s="143" t="s">
        <v>829</v>
      </c>
      <c r="O138" s="143" t="s">
        <v>191</v>
      </c>
      <c r="P138" s="103" t="s">
        <v>236</v>
      </c>
      <c r="Q138" s="144" t="s">
        <v>304</v>
      </c>
      <c r="R138" s="144" t="s">
        <v>304</v>
      </c>
      <c r="S138" s="103" t="s">
        <v>236</v>
      </c>
      <c r="T138" s="184" t="s">
        <v>236</v>
      </c>
      <c r="U138" s="145" t="s">
        <v>236</v>
      </c>
      <c r="V138" s="145" t="s">
        <v>236</v>
      </c>
      <c r="W138" s="145" t="s">
        <v>236</v>
      </c>
      <c r="X138" s="145" t="s">
        <v>236</v>
      </c>
      <c r="Y138" s="145" t="s">
        <v>236</v>
      </c>
      <c r="Z138" s="145" t="s">
        <v>236</v>
      </c>
      <c r="AA138" s="145" t="s">
        <v>236</v>
      </c>
      <c r="AB138" s="145" t="s">
        <v>236</v>
      </c>
      <c r="AC138" s="177" t="s">
        <v>236</v>
      </c>
      <c r="AD138" s="150" t="s">
        <v>268</v>
      </c>
      <c r="AE138" s="150" t="s">
        <v>174</v>
      </c>
      <c r="AF138" s="99" t="str">
        <f t="shared" si="40"/>
        <v>ALTO</v>
      </c>
      <c r="AG138" s="149" t="s">
        <v>142</v>
      </c>
      <c r="AH138" s="99" t="str">
        <f t="shared" si="41"/>
        <v>MEDIO</v>
      </c>
      <c r="AI138" s="150" t="s">
        <v>154</v>
      </c>
      <c r="AJ138" s="150" t="s">
        <v>163</v>
      </c>
      <c r="AK138" s="99" t="str">
        <f t="shared" si="42"/>
        <v>MEDIO</v>
      </c>
      <c r="AL138" s="151" t="str">
        <f>VLOOKUP($AD138,[5]Tipologías!$B$3:$H$17,2,FALSE)</f>
        <v>ALTO</v>
      </c>
      <c r="AM138" s="151">
        <f t="shared" si="33"/>
        <v>3</v>
      </c>
      <c r="AN138" s="151" t="str">
        <f>VLOOKUP($AE138,[5]Tipologías!$A$21:$C$24,3,FALSE)</f>
        <v>ALTO</v>
      </c>
      <c r="AO138" s="151">
        <f t="shared" si="34"/>
        <v>3</v>
      </c>
      <c r="AP138" s="151">
        <f>VLOOKUP($AI138,[5]Tipologías!$A$38:$B$42,2,FALSE)</f>
        <v>1.5</v>
      </c>
      <c r="AQ138" s="151">
        <f>VLOOKUP($AJ138,[5]Tipologías!$A$46:$B$53,2,FALSE)</f>
        <v>0.5</v>
      </c>
      <c r="AR138" s="151" t="str">
        <f t="shared" si="43"/>
        <v>ALTO</v>
      </c>
      <c r="AS138" s="151" t="str">
        <f>VLOOKUP($AG138,[5]Tipologías!$A$29:$C$33,3,FALSE)</f>
        <v>MEDIO</v>
      </c>
      <c r="AT138" s="151" t="str">
        <f t="shared" si="39"/>
        <v>MEDIO</v>
      </c>
      <c r="AU138" s="151" t="str">
        <f t="shared" si="44"/>
        <v>MEDIO</v>
      </c>
      <c r="AV138" s="151" t="str">
        <f>_xlfn.IFNA(VLOOKUP(AD138,[5]Tipologías!$B$3:$H$17,4,0),"")</f>
        <v>INFORMACIÓN PÚBLICA CLASIFICADA</v>
      </c>
      <c r="AW138" s="151" t="str">
        <f t="shared" si="45"/>
        <v>IPC</v>
      </c>
      <c r="AX138" s="151" t="str">
        <f>_xlfn.IFNA(VLOOKUP(AD138,[5]Tipologías!$B$3:$H$17,3,0),"")</f>
        <v>LEY 1712, ARTÍCULO 18 LITERAL C "LOS SECRETOS COMERCIALES, INDUSTRIALES Y PROFESIONALES, ASÍ COMO LOS ESTIPULADOS EN EL PARÁGRAFO DEL ARTÍCULO 77 DE LA LEY 1474 DE 2011."</v>
      </c>
      <c r="AY138" s="151" t="str">
        <f>_xlfn.IFNA(VLOOKUP(AD138,[5]Tipologías!$B$3:$H$17,5,0),"")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138" s="151" t="str">
        <f>_xlfn.IFNA(VLOOKUP(AD138,[5]Tipologías!$B$3:$H$17,6,0),"")</f>
        <v>LEY 1712 DE 2014</v>
      </c>
      <c r="BA138" s="153" t="s">
        <v>237</v>
      </c>
      <c r="BB138" s="140">
        <v>44865</v>
      </c>
      <c r="BC138" s="153" t="s">
        <v>242</v>
      </c>
      <c r="BD138" s="150" t="s">
        <v>831</v>
      </c>
      <c r="BE138" s="150" t="s">
        <v>861</v>
      </c>
    </row>
    <row r="139" spans="1:57" ht="100.55" customHeight="1" x14ac:dyDescent="0.25">
      <c r="A139" s="144">
        <v>130</v>
      </c>
      <c r="B139" s="142" t="s">
        <v>76</v>
      </c>
      <c r="C139" s="142" t="s">
        <v>197</v>
      </c>
      <c r="D139" s="143" t="s">
        <v>249</v>
      </c>
      <c r="E139" s="157" t="s">
        <v>851</v>
      </c>
      <c r="F139" s="152" t="s">
        <v>852</v>
      </c>
      <c r="G139" s="158" t="s">
        <v>214</v>
      </c>
      <c r="H139" s="143" t="s">
        <v>249</v>
      </c>
      <c r="I139" s="143" t="s">
        <v>249</v>
      </c>
      <c r="J139" s="102" t="s">
        <v>374</v>
      </c>
      <c r="K139" s="103" t="s">
        <v>375</v>
      </c>
      <c r="L139" s="103" t="s">
        <v>401</v>
      </c>
      <c r="M139" s="143" t="s">
        <v>837</v>
      </c>
      <c r="N139" s="143" t="s">
        <v>829</v>
      </c>
      <c r="O139" s="143" t="s">
        <v>191</v>
      </c>
      <c r="P139" s="103" t="s">
        <v>236</v>
      </c>
      <c r="Q139" s="144" t="s">
        <v>304</v>
      </c>
      <c r="R139" s="143" t="s">
        <v>236</v>
      </c>
      <c r="S139" s="103" t="s">
        <v>236</v>
      </c>
      <c r="T139" s="184" t="s">
        <v>236</v>
      </c>
      <c r="U139" s="145" t="s">
        <v>307</v>
      </c>
      <c r="V139" s="145" t="s">
        <v>307</v>
      </c>
      <c r="W139" s="145" t="s">
        <v>308</v>
      </c>
      <c r="X139" s="145" t="s">
        <v>308</v>
      </c>
      <c r="Y139" s="145" t="s">
        <v>308</v>
      </c>
      <c r="Z139" s="145" t="s">
        <v>308</v>
      </c>
      <c r="AA139" s="145" t="s">
        <v>236</v>
      </c>
      <c r="AB139" s="145" t="s">
        <v>236</v>
      </c>
      <c r="AC139" s="177" t="s">
        <v>236</v>
      </c>
      <c r="AD139" s="150" t="s">
        <v>266</v>
      </c>
      <c r="AE139" s="150" t="s">
        <v>172</v>
      </c>
      <c r="AF139" s="99" t="str">
        <f t="shared" si="40"/>
        <v>ALTO</v>
      </c>
      <c r="AG139" s="149" t="s">
        <v>142</v>
      </c>
      <c r="AH139" s="99" t="str">
        <f t="shared" si="41"/>
        <v>MEDIO</v>
      </c>
      <c r="AI139" s="150" t="s">
        <v>154</v>
      </c>
      <c r="AJ139" s="150" t="s">
        <v>159</v>
      </c>
      <c r="AK139" s="99" t="str">
        <f t="shared" si="42"/>
        <v>ALTO</v>
      </c>
      <c r="AL139" s="151" t="str">
        <f>VLOOKUP($AD139,[5]Tipologías!$B$3:$H$17,2,FALSE)</f>
        <v>ALTO</v>
      </c>
      <c r="AM139" s="151">
        <f t="shared" si="33"/>
        <v>3</v>
      </c>
      <c r="AN139" s="151" t="str">
        <f>VLOOKUP($AE139,[5]Tipologías!$A$21:$C$24,3,FALSE)</f>
        <v>MEDIO</v>
      </c>
      <c r="AO139" s="151">
        <f t="shared" si="34"/>
        <v>2</v>
      </c>
      <c r="AP139" s="151">
        <f>VLOOKUP($AI139,[5]Tipologías!$A$38:$B$42,2,FALSE)</f>
        <v>1.5</v>
      </c>
      <c r="AQ139" s="151">
        <f>VLOOKUP($AJ139,[5]Tipologías!$A$46:$B$53,2,FALSE)</f>
        <v>2</v>
      </c>
      <c r="AR139" s="151" t="str">
        <f t="shared" si="43"/>
        <v>ALTO</v>
      </c>
      <c r="AS139" s="151" t="str">
        <f>VLOOKUP($AG139,[5]Tipologías!$A$29:$C$33,3,FALSE)</f>
        <v>MEDIO</v>
      </c>
      <c r="AT139" s="151" t="str">
        <f t="shared" si="39"/>
        <v>ALTO</v>
      </c>
      <c r="AU139" s="151" t="str">
        <f t="shared" si="44"/>
        <v>ALTO</v>
      </c>
      <c r="AV139" s="151" t="str">
        <f>_xlfn.IFNA(VLOOKUP(AD139,[5]Tipologías!$B$3:$H$17,4,0),"")</f>
        <v>INFORMACIÓN PÚBLICA CLASIFICADA</v>
      </c>
      <c r="AW139" s="151" t="str">
        <f t="shared" si="45"/>
        <v>IPC</v>
      </c>
      <c r="AX139" s="151" t="str">
        <f>_xlfn.IFNA(VLOOKUP(AD139,[5]Tipologías!$B$3:$H$17,3,0),"")</f>
        <v>LEY 1712, ARTÍCULO 18 LITERAL A "EL DERECHO DE TODA PERSONA A LA INTIMIDAD."</v>
      </c>
      <c r="AY139" s="151" t="str">
        <f>_xlfn.IFNA(VLOOKUP(AD139,[5]Tipologías!$B$3:$H$17,5,0),"")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139" s="151" t="str">
        <f>_xlfn.IFNA(VLOOKUP(AD139,[5]Tipologías!$B$3:$H$17,6,0),"")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139" s="153" t="s">
        <v>237</v>
      </c>
      <c r="BB139" s="140">
        <v>44865</v>
      </c>
      <c r="BC139" s="153" t="s">
        <v>242</v>
      </c>
      <c r="BD139" s="150" t="s">
        <v>831</v>
      </c>
      <c r="BE139" s="150" t="s">
        <v>861</v>
      </c>
    </row>
    <row r="140" spans="1:57" ht="100.55" customHeight="1" x14ac:dyDescent="0.25">
      <c r="A140" s="144">
        <v>131</v>
      </c>
      <c r="B140" s="142" t="s">
        <v>76</v>
      </c>
      <c r="C140" s="142" t="s">
        <v>197</v>
      </c>
      <c r="D140" s="143" t="s">
        <v>249</v>
      </c>
      <c r="E140" s="143" t="s">
        <v>853</v>
      </c>
      <c r="F140" s="103" t="s">
        <v>854</v>
      </c>
      <c r="G140" s="142" t="s">
        <v>855</v>
      </c>
      <c r="H140" s="143" t="s">
        <v>249</v>
      </c>
      <c r="I140" s="143" t="s">
        <v>249</v>
      </c>
      <c r="J140" s="102" t="s">
        <v>380</v>
      </c>
      <c r="K140" s="103" t="s">
        <v>375</v>
      </c>
      <c r="L140" s="103" t="s">
        <v>401</v>
      </c>
      <c r="M140" s="143" t="s">
        <v>856</v>
      </c>
      <c r="N140" s="143" t="s">
        <v>236</v>
      </c>
      <c r="O140" s="143" t="s">
        <v>191</v>
      </c>
      <c r="P140" s="104" t="s">
        <v>845</v>
      </c>
      <c r="Q140" s="144" t="s">
        <v>304</v>
      </c>
      <c r="R140" s="144"/>
      <c r="S140" s="103" t="s">
        <v>236</v>
      </c>
      <c r="T140" s="184" t="s">
        <v>236</v>
      </c>
      <c r="U140" s="145" t="s">
        <v>308</v>
      </c>
      <c r="V140" s="145" t="s">
        <v>236</v>
      </c>
      <c r="W140" s="145" t="s">
        <v>236</v>
      </c>
      <c r="X140" s="145" t="s">
        <v>236</v>
      </c>
      <c r="Y140" s="145" t="s">
        <v>236</v>
      </c>
      <c r="Z140" s="145" t="s">
        <v>236</v>
      </c>
      <c r="AA140" s="145" t="s">
        <v>236</v>
      </c>
      <c r="AB140" s="145" t="s">
        <v>236</v>
      </c>
      <c r="AC140" s="177" t="s">
        <v>236</v>
      </c>
      <c r="AD140" s="150" t="s">
        <v>268</v>
      </c>
      <c r="AE140" s="150" t="s">
        <v>172</v>
      </c>
      <c r="AF140" s="99" t="str">
        <f t="shared" si="40"/>
        <v>ALTO</v>
      </c>
      <c r="AG140" s="149" t="s">
        <v>144</v>
      </c>
      <c r="AH140" s="99" t="str">
        <f t="shared" si="41"/>
        <v>ALTO</v>
      </c>
      <c r="AI140" s="150" t="s">
        <v>154</v>
      </c>
      <c r="AJ140" s="150" t="s">
        <v>157</v>
      </c>
      <c r="AK140" s="99" t="str">
        <f t="shared" si="42"/>
        <v>ALTO</v>
      </c>
      <c r="AL140" s="151" t="str">
        <f>VLOOKUP($AD140,[5]Tipologías!$B$3:$H$17,2,FALSE)</f>
        <v>ALTO</v>
      </c>
      <c r="AM140" s="151">
        <f t="shared" si="33"/>
        <v>3</v>
      </c>
      <c r="AN140" s="151" t="str">
        <f>VLOOKUP($AE140,[5]Tipologías!$A$21:$C$24,3,FALSE)</f>
        <v>MEDIO</v>
      </c>
      <c r="AO140" s="151">
        <f t="shared" si="34"/>
        <v>2</v>
      </c>
      <c r="AP140" s="151">
        <f>VLOOKUP($AI140,[5]Tipologías!$A$38:$B$42,2,FALSE)</f>
        <v>1.5</v>
      </c>
      <c r="AQ140" s="151">
        <f>VLOOKUP($AJ140,[5]Tipologías!$A$46:$B$53,2,FALSE)</f>
        <v>2.5</v>
      </c>
      <c r="AR140" s="151" t="str">
        <f t="shared" si="43"/>
        <v>ALTO</v>
      </c>
      <c r="AS140" s="151" t="str">
        <f>VLOOKUP($AG140,[5]Tipologías!$A$29:$C$33,3,FALSE)</f>
        <v>ALTO</v>
      </c>
      <c r="AT140" s="151" t="str">
        <f t="shared" si="39"/>
        <v>ALTO</v>
      </c>
      <c r="AU140" s="151" t="str">
        <f t="shared" si="44"/>
        <v>ALTO</v>
      </c>
      <c r="AV140" s="151" t="str">
        <f>_xlfn.IFNA(VLOOKUP(AD140,[5]Tipologías!$B$3:$H$17,4,0),"")</f>
        <v>INFORMACIÓN PÚBLICA CLASIFICADA</v>
      </c>
      <c r="AW140" s="151" t="str">
        <f t="shared" si="45"/>
        <v>IPC</v>
      </c>
      <c r="AX140" s="151" t="str">
        <f>_xlfn.IFNA(VLOOKUP(AD140,[5]Tipologías!$B$3:$H$17,3,0),"")</f>
        <v>LEY 1712, ARTÍCULO 18 LITERAL C "LOS SECRETOS COMERCIALES, INDUSTRIALES Y PROFESIONALES, ASÍ COMO LOS ESTIPULADOS EN EL PARÁGRAFO DEL ARTÍCULO 77 DE LA LEY 1474 DE 2011."</v>
      </c>
      <c r="AY140" s="151" t="str">
        <f>_xlfn.IFNA(VLOOKUP(AD140,[5]Tipologías!$B$3:$H$17,5,0),"")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140" s="151" t="str">
        <f>_xlfn.IFNA(VLOOKUP(AD140,[5]Tipologías!$B$3:$H$17,6,0),"")</f>
        <v>LEY 1712 DE 2014</v>
      </c>
      <c r="BA140" s="153" t="s">
        <v>237</v>
      </c>
      <c r="BB140" s="140">
        <v>44865</v>
      </c>
      <c r="BC140" s="153" t="s">
        <v>242</v>
      </c>
      <c r="BD140" s="150" t="s">
        <v>831</v>
      </c>
      <c r="BE140" s="150" t="s">
        <v>861</v>
      </c>
    </row>
    <row r="141" spans="1:57" ht="100.55" customHeight="1" x14ac:dyDescent="0.25">
      <c r="A141" s="144">
        <v>132</v>
      </c>
      <c r="B141" s="142" t="s">
        <v>69</v>
      </c>
      <c r="C141" s="142" t="s">
        <v>209</v>
      </c>
      <c r="D141" s="143" t="s">
        <v>249</v>
      </c>
      <c r="E141" s="143" t="s">
        <v>857</v>
      </c>
      <c r="F141" s="103" t="s">
        <v>858</v>
      </c>
      <c r="G141" s="142" t="s">
        <v>246</v>
      </c>
      <c r="H141" s="143" t="s">
        <v>249</v>
      </c>
      <c r="I141" s="143" t="s">
        <v>249</v>
      </c>
      <c r="J141" s="102" t="s">
        <v>374</v>
      </c>
      <c r="K141" s="103" t="s">
        <v>375</v>
      </c>
      <c r="L141" s="103" t="s">
        <v>401</v>
      </c>
      <c r="M141" s="143" t="s">
        <v>856</v>
      </c>
      <c r="N141" s="143" t="s">
        <v>859</v>
      </c>
      <c r="O141" s="143" t="s">
        <v>191</v>
      </c>
      <c r="P141" s="104" t="s">
        <v>236</v>
      </c>
      <c r="Q141" s="144" t="s">
        <v>304</v>
      </c>
      <c r="R141" s="144"/>
      <c r="S141" s="103" t="s">
        <v>236</v>
      </c>
      <c r="T141" s="184" t="s">
        <v>236</v>
      </c>
      <c r="U141" s="145" t="s">
        <v>307</v>
      </c>
      <c r="V141" s="145" t="s">
        <v>307</v>
      </c>
      <c r="W141" s="145" t="s">
        <v>307</v>
      </c>
      <c r="X141" s="145" t="s">
        <v>307</v>
      </c>
      <c r="Y141" s="145" t="s">
        <v>307</v>
      </c>
      <c r="Z141" s="145" t="s">
        <v>307</v>
      </c>
      <c r="AA141" s="145" t="s">
        <v>236</v>
      </c>
      <c r="AB141" s="145" t="s">
        <v>236</v>
      </c>
      <c r="AC141" s="177" t="s">
        <v>236</v>
      </c>
      <c r="AD141" s="150" t="s">
        <v>268</v>
      </c>
      <c r="AE141" s="150" t="s">
        <v>172</v>
      </c>
      <c r="AF141" s="99" t="str">
        <f t="shared" si="40"/>
        <v>ALTO</v>
      </c>
      <c r="AG141" s="149" t="s">
        <v>144</v>
      </c>
      <c r="AH141" s="99" t="str">
        <f t="shared" si="41"/>
        <v>ALTO</v>
      </c>
      <c r="AI141" s="150" t="s">
        <v>154</v>
      </c>
      <c r="AJ141" s="150" t="s">
        <v>157</v>
      </c>
      <c r="AK141" s="99" t="str">
        <f t="shared" si="42"/>
        <v>ALTO</v>
      </c>
      <c r="AL141" s="151" t="str">
        <f>VLOOKUP($AD141,[5]Tipologías!$B$3:$H$17,2,FALSE)</f>
        <v>ALTO</v>
      </c>
      <c r="AM141" s="151">
        <f t="shared" si="33"/>
        <v>3</v>
      </c>
      <c r="AN141" s="151" t="str">
        <f>VLOOKUP($AE141,[5]Tipologías!$A$21:$C$24,3,FALSE)</f>
        <v>MEDIO</v>
      </c>
      <c r="AO141" s="151">
        <f t="shared" si="34"/>
        <v>2</v>
      </c>
      <c r="AP141" s="151">
        <f>VLOOKUP($AI141,[5]Tipologías!$A$38:$B$42,2,FALSE)</f>
        <v>1.5</v>
      </c>
      <c r="AQ141" s="151">
        <f>VLOOKUP($AJ141,[5]Tipologías!$A$46:$B$53,2,FALSE)</f>
        <v>2.5</v>
      </c>
      <c r="AR141" s="151" t="str">
        <f t="shared" si="43"/>
        <v>ALTO</v>
      </c>
      <c r="AS141" s="151" t="str">
        <f>VLOOKUP($AG141,[5]Tipologías!$A$29:$C$33,3,FALSE)</f>
        <v>ALTO</v>
      </c>
      <c r="AT141" s="151" t="str">
        <f t="shared" si="39"/>
        <v>ALTO</v>
      </c>
      <c r="AU141" s="151" t="str">
        <f t="shared" si="44"/>
        <v>ALTO</v>
      </c>
      <c r="AV141" s="151" t="str">
        <f>_xlfn.IFNA(VLOOKUP(AD141,[5]Tipologías!$B$3:$H$17,4,0),"")</f>
        <v>INFORMACIÓN PÚBLICA CLASIFICADA</v>
      </c>
      <c r="AW141" s="151" t="str">
        <f t="shared" si="45"/>
        <v>IPC</v>
      </c>
      <c r="AX141" s="151" t="str">
        <f>_xlfn.IFNA(VLOOKUP(AD141,[5]Tipologías!$B$3:$H$17,3,0),"")</f>
        <v>LEY 1712, ARTÍCULO 18 LITERAL C "LOS SECRETOS COMERCIALES, INDUSTRIALES Y PROFESIONALES, ASÍ COMO LOS ESTIPULADOS EN EL PARÁGRAFO DEL ARTÍCULO 77 DE LA LEY 1474 DE 2011."</v>
      </c>
      <c r="AY141" s="151" t="str">
        <f>_xlfn.IFNA(VLOOKUP(AD141,[5]Tipologías!$B$3:$H$17,5,0),"")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141" s="151" t="str">
        <f>_xlfn.IFNA(VLOOKUP(AD141,[5]Tipologías!$B$3:$H$17,6,0),"")</f>
        <v>LEY 1712 DE 2014</v>
      </c>
      <c r="BA141" s="153" t="s">
        <v>237</v>
      </c>
      <c r="BB141" s="140">
        <v>44865</v>
      </c>
      <c r="BC141" s="153" t="s">
        <v>242</v>
      </c>
      <c r="BD141" s="150" t="s">
        <v>860</v>
      </c>
      <c r="BE141" s="150" t="s">
        <v>861</v>
      </c>
    </row>
    <row r="142" spans="1:57" ht="100.55" customHeight="1" x14ac:dyDescent="0.25">
      <c r="A142" s="144">
        <v>133</v>
      </c>
      <c r="B142" s="142" t="s">
        <v>73</v>
      </c>
      <c r="C142" s="142" t="s">
        <v>204</v>
      </c>
      <c r="D142" s="143" t="s">
        <v>253</v>
      </c>
      <c r="E142" s="143" t="s">
        <v>873</v>
      </c>
      <c r="F142" s="103" t="s">
        <v>874</v>
      </c>
      <c r="G142" s="142" t="s">
        <v>180</v>
      </c>
      <c r="H142" s="143" t="s">
        <v>875</v>
      </c>
      <c r="I142" s="143" t="s">
        <v>876</v>
      </c>
      <c r="J142" s="102" t="s">
        <v>374</v>
      </c>
      <c r="K142" s="103" t="s">
        <v>375</v>
      </c>
      <c r="L142" s="103" t="s">
        <v>401</v>
      </c>
      <c r="M142" s="143" t="s">
        <v>236</v>
      </c>
      <c r="N142" s="143" t="s">
        <v>476</v>
      </c>
      <c r="O142" s="143" t="s">
        <v>191</v>
      </c>
      <c r="P142" s="103" t="s">
        <v>877</v>
      </c>
      <c r="Q142" s="144" t="s">
        <v>236</v>
      </c>
      <c r="R142" s="144" t="s">
        <v>304</v>
      </c>
      <c r="S142" s="103" t="s">
        <v>236</v>
      </c>
      <c r="T142" s="184" t="s">
        <v>236</v>
      </c>
      <c r="U142" s="145" t="s">
        <v>307</v>
      </c>
      <c r="V142" s="145" t="s">
        <v>307</v>
      </c>
      <c r="W142" s="145" t="s">
        <v>307</v>
      </c>
      <c r="X142" s="145" t="s">
        <v>308</v>
      </c>
      <c r="Y142" s="145" t="s">
        <v>308</v>
      </c>
      <c r="Z142" s="145" t="s">
        <v>308</v>
      </c>
      <c r="AA142" s="145" t="s">
        <v>307</v>
      </c>
      <c r="AB142" s="145" t="s">
        <v>307</v>
      </c>
      <c r="AC142" s="180" t="s">
        <v>236</v>
      </c>
      <c r="AD142" s="150" t="s">
        <v>266</v>
      </c>
      <c r="AE142" s="150" t="s">
        <v>172</v>
      </c>
      <c r="AF142" s="99" t="str">
        <f>AR142</f>
        <v>ALTO</v>
      </c>
      <c r="AG142" s="150" t="s">
        <v>141</v>
      </c>
      <c r="AH142" s="99" t="str">
        <f>_xlfn.IFNA((AS142),"")</f>
        <v>BAJO</v>
      </c>
      <c r="AI142" s="150" t="s">
        <v>149</v>
      </c>
      <c r="AJ142" s="150" t="s">
        <v>164</v>
      </c>
      <c r="AK142" s="99" t="str">
        <f>_xlfn.IFNA((AT142),"")</f>
        <v>BAJO</v>
      </c>
      <c r="AL142" s="151" t="str">
        <f>VLOOKUP($AD142,[6]Tipologías!$B$3:$H$17,2,FALSE)</f>
        <v>ALTO</v>
      </c>
      <c r="AM142" s="151">
        <f t="shared" si="33"/>
        <v>3</v>
      </c>
      <c r="AN142" s="151" t="str">
        <f>VLOOKUP($AE142,[6]Tipologías!$A$21:$C$24,3,FALSE)</f>
        <v>MEDIO</v>
      </c>
      <c r="AO142" s="151">
        <f t="shared" si="34"/>
        <v>2</v>
      </c>
      <c r="AP142" s="151">
        <f>VLOOKUP($AI142,[6]Tipologías!$A$38:$B$42,2,FALSE)</f>
        <v>0</v>
      </c>
      <c r="AQ142" s="151">
        <f>VLOOKUP($AJ142,[6]Tipologías!$A$46:$B$53,2,FALSE)</f>
        <v>0.25</v>
      </c>
      <c r="AR142" s="151" t="str">
        <f>IF(MAX(AM142,AO142)=3,"ALTO",IF(MAX(AM142,AO142)=2,"MEDIO",IF(MAX(AM142,AO142)=1,"BAJO","  ")))</f>
        <v>ALTO</v>
      </c>
      <c r="AS142" s="151" t="str">
        <f>VLOOKUP($AG142,[6]Tipologías!$A$29:$C$33,3,FALSE)</f>
        <v>BAJO</v>
      </c>
      <c r="AT142" s="151" t="str">
        <f t="shared" si="39"/>
        <v>BAJO</v>
      </c>
      <c r="AU142" s="151" t="str">
        <f>_xlfn.IFNA(IF(AND(AR142="BAJO",AS142="BAJO",AT142="BAJO"),"BAJO",IF(AND(AR142="ALTO",AS142="ALTO",AT142="ALTO"),"ALTO",IF(COUNTIF(AR142:AT142,"ALTO")=2,"ALTO","MEDIO")))," ")</f>
        <v>MEDIO</v>
      </c>
      <c r="AV142" s="151" t="str">
        <f>_xlfn.IFNA(VLOOKUP(AD142,[6]Tipologías!$B$3:$H$17,4,0),"")</f>
        <v>INFORMACIÓN PÚBLICA CLASIFICADA</v>
      </c>
      <c r="AW142" s="151" t="str">
        <f>IF(AV142="INFORMACIÓN PÚBLICA","IPB",IF(AV142="INFORMACIÓN PÚBLICA CLASIFICADA","IPC",IF(AV142="INFORMACIÓN PÚBLICA RESERVADA","IPR",IF(AV142="",""))))</f>
        <v>IPC</v>
      </c>
      <c r="AX142" s="151" t="str">
        <f>_xlfn.IFNA(VLOOKUP(AD142,[6]Tipologías!$B$3:$H$17,3,0),"")</f>
        <v>LEY 1712, ARTÍCULO 18 LITERAL A "EL DERECHO DE TODA PERSONA A LA INTIMIDAD."</v>
      </c>
      <c r="AY142" s="151" t="str">
        <f>_xlfn.IFNA(VLOOKUP(AD142,[6]Tipologías!$B$3:$H$17,5,0),"")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142" s="151" t="str">
        <f>_xlfn.IFNA(VLOOKUP(AD142,[6]Tipologías!$B$3:$H$17,6,0),"")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142" s="153" t="s">
        <v>238</v>
      </c>
      <c r="BB142" s="140">
        <v>44812</v>
      </c>
      <c r="BC142" s="153" t="s">
        <v>242</v>
      </c>
      <c r="BD142" s="150" t="s">
        <v>878</v>
      </c>
      <c r="BE142" s="150" t="s">
        <v>879</v>
      </c>
    </row>
    <row r="143" spans="1:57" ht="100.55" customHeight="1" x14ac:dyDescent="0.25">
      <c r="A143" s="144">
        <v>134</v>
      </c>
      <c r="B143" s="142" t="s">
        <v>73</v>
      </c>
      <c r="C143" s="142" t="s">
        <v>204</v>
      </c>
      <c r="D143" s="143" t="s">
        <v>253</v>
      </c>
      <c r="E143" s="143" t="s">
        <v>880</v>
      </c>
      <c r="F143" s="103" t="s">
        <v>881</v>
      </c>
      <c r="G143" s="142" t="s">
        <v>246</v>
      </c>
      <c r="H143" s="143" t="s">
        <v>875</v>
      </c>
      <c r="I143" s="143" t="s">
        <v>882</v>
      </c>
      <c r="J143" s="102" t="s">
        <v>380</v>
      </c>
      <c r="K143" s="103" t="s">
        <v>375</v>
      </c>
      <c r="L143" s="103" t="s">
        <v>401</v>
      </c>
      <c r="M143" s="143" t="s">
        <v>883</v>
      </c>
      <c r="N143" s="143" t="s">
        <v>476</v>
      </c>
      <c r="O143" s="143" t="s">
        <v>191</v>
      </c>
      <c r="P143" s="103" t="s">
        <v>345</v>
      </c>
      <c r="Q143" s="144" t="s">
        <v>304</v>
      </c>
      <c r="R143" s="144" t="s">
        <v>304</v>
      </c>
      <c r="S143" s="103" t="s">
        <v>884</v>
      </c>
      <c r="T143" s="184" t="s">
        <v>884</v>
      </c>
      <c r="U143" s="145" t="s">
        <v>307</v>
      </c>
      <c r="V143" s="145" t="s">
        <v>307</v>
      </c>
      <c r="W143" s="145" t="s">
        <v>308</v>
      </c>
      <c r="X143" s="145" t="s">
        <v>308</v>
      </c>
      <c r="Y143" s="145" t="s">
        <v>308</v>
      </c>
      <c r="Z143" s="145" t="s">
        <v>308</v>
      </c>
      <c r="AA143" s="145" t="s">
        <v>307</v>
      </c>
      <c r="AB143" s="145" t="s">
        <v>307</v>
      </c>
      <c r="AC143" s="180" t="s">
        <v>236</v>
      </c>
      <c r="AD143" s="150" t="s">
        <v>266</v>
      </c>
      <c r="AE143" s="150" t="s">
        <v>172</v>
      </c>
      <c r="AF143" s="99" t="str">
        <f>AR143</f>
        <v>ALTO</v>
      </c>
      <c r="AG143" s="149" t="s">
        <v>144</v>
      </c>
      <c r="AH143" s="99" t="str">
        <f>_xlfn.IFNA((AS144),"")</f>
        <v>ALTO</v>
      </c>
      <c r="AI143" s="150" t="s">
        <v>155</v>
      </c>
      <c r="AJ143" s="150" t="s">
        <v>162</v>
      </c>
      <c r="AK143" s="99" t="str">
        <f>_xlfn.IFNA((AT143),"")</f>
        <v>ALTO</v>
      </c>
      <c r="AL143" s="151" t="str">
        <f>VLOOKUP($AD143,[6]Tipologías!$B$3:$H$17,2,FALSE)</f>
        <v>ALTO</v>
      </c>
      <c r="AM143" s="151">
        <f t="shared" si="33"/>
        <v>3</v>
      </c>
      <c r="AN143" s="151" t="str">
        <f>VLOOKUP($AE143,[6]Tipologías!$A$21:$C$24,3,FALSE)</f>
        <v>MEDIO</v>
      </c>
      <c r="AO143" s="151">
        <f t="shared" si="34"/>
        <v>2</v>
      </c>
      <c r="AP143" s="151">
        <f>VLOOKUP($AI143,[6]Tipologías!$A$38:$B$42,2,FALSE)</f>
        <v>2</v>
      </c>
      <c r="AQ143" s="151">
        <f>VLOOKUP($AJ143,[6]Tipologías!$A$46:$B$53,2,FALSE)</f>
        <v>1</v>
      </c>
      <c r="AR143" s="151" t="str">
        <f>IF(MAX(AM143,AO143)=3,"ALTO",IF(MAX(AM143,AO143)=2,"MEDIO",IF(MAX(AM143,AO143)=1,"BAJO","  ")))</f>
        <v>ALTO</v>
      </c>
      <c r="AS143" s="151" t="str">
        <f>VLOOKUP($AG143,[6]Tipologías!$A$29:$C$33,3,FALSE)</f>
        <v>ALTO</v>
      </c>
      <c r="AT143" s="151" t="str">
        <f t="shared" si="39"/>
        <v>ALTO</v>
      </c>
      <c r="AU143" s="151" t="str">
        <f>_xlfn.IFNA(IF(AND(AR143="BAJO",AS143="BAJO",AT143="BAJO"),"BAJO",IF(AND(AR143="ALTO",AS143="ALTO",AT143="ALTO"),"ALTO",IF(COUNTIF(AR143:AT143,"ALTO")=2,"ALTO","MEDIO")))," ")</f>
        <v>ALTO</v>
      </c>
      <c r="AV143" s="151" t="str">
        <f>_xlfn.IFNA(VLOOKUP(AD143,[6]Tipologías!$B$3:$H$17,4,0),"")</f>
        <v>INFORMACIÓN PÚBLICA CLASIFICADA</v>
      </c>
      <c r="AW143" s="151" t="str">
        <f t="shared" ref="AW143:AW145" si="46">IF(AV143="INFORMACIÓN PÚBLICA","IPB",IF(AV143="INFORMACIÓN PÚBLICA CLASIFICADA","IPC",IF(AV143="INFORMACIÓN PÚBLICA RESERVADA","IPR",IF(AV143="",""))))</f>
        <v>IPC</v>
      </c>
      <c r="AX143" s="151" t="str">
        <f>_xlfn.IFNA(VLOOKUP(AD143,[6]Tipologías!$B$3:$H$17,3,0),"")</f>
        <v>LEY 1712, ARTÍCULO 18 LITERAL A "EL DERECHO DE TODA PERSONA A LA INTIMIDAD."</v>
      </c>
      <c r="AY143" s="151" t="str">
        <f>_xlfn.IFNA(VLOOKUP(AD143,[6]Tipologías!$B$3:$H$17,5,0),"")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143" s="151" t="str">
        <f>_xlfn.IFNA(VLOOKUP(AD143,[6]Tipologías!$B$3:$H$17,6,0),"")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143" s="153" t="s">
        <v>238</v>
      </c>
      <c r="BB143" s="140">
        <v>44812</v>
      </c>
      <c r="BC143" s="153" t="s">
        <v>242</v>
      </c>
      <c r="BD143" s="150" t="s">
        <v>878</v>
      </c>
      <c r="BE143" s="150" t="s">
        <v>879</v>
      </c>
    </row>
    <row r="144" spans="1:57" ht="100.55" customHeight="1" x14ac:dyDescent="0.25">
      <c r="A144" s="144">
        <v>135</v>
      </c>
      <c r="B144" s="142" t="s">
        <v>76</v>
      </c>
      <c r="C144" s="142" t="s">
        <v>88</v>
      </c>
      <c r="D144" s="143" t="s">
        <v>253</v>
      </c>
      <c r="E144" s="143" t="s">
        <v>885</v>
      </c>
      <c r="F144" s="103" t="s">
        <v>886</v>
      </c>
      <c r="G144" s="142" t="s">
        <v>246</v>
      </c>
      <c r="H144" s="143" t="s">
        <v>875</v>
      </c>
      <c r="I144" s="143" t="s">
        <v>887</v>
      </c>
      <c r="J144" s="102" t="s">
        <v>380</v>
      </c>
      <c r="K144" s="103" t="s">
        <v>375</v>
      </c>
      <c r="L144" s="103" t="s">
        <v>401</v>
      </c>
      <c r="M144" s="143" t="s">
        <v>883</v>
      </c>
      <c r="N144" s="143" t="s">
        <v>476</v>
      </c>
      <c r="O144" s="143" t="s">
        <v>191</v>
      </c>
      <c r="P144" s="103" t="s">
        <v>345</v>
      </c>
      <c r="Q144" s="144" t="s">
        <v>304</v>
      </c>
      <c r="R144" s="144" t="s">
        <v>304</v>
      </c>
      <c r="S144" s="103" t="s">
        <v>888</v>
      </c>
      <c r="T144" s="184" t="s">
        <v>888</v>
      </c>
      <c r="U144" s="145" t="s">
        <v>307</v>
      </c>
      <c r="V144" s="145" t="s">
        <v>307</v>
      </c>
      <c r="W144" s="145" t="s">
        <v>308</v>
      </c>
      <c r="X144" s="145" t="s">
        <v>308</v>
      </c>
      <c r="Y144" s="145" t="s">
        <v>308</v>
      </c>
      <c r="Z144" s="145" t="s">
        <v>308</v>
      </c>
      <c r="AA144" s="145" t="s">
        <v>307</v>
      </c>
      <c r="AB144" s="145" t="s">
        <v>307</v>
      </c>
      <c r="AC144" s="180" t="s">
        <v>236</v>
      </c>
      <c r="AD144" s="150" t="s">
        <v>266</v>
      </c>
      <c r="AE144" s="150" t="s">
        <v>172</v>
      </c>
      <c r="AF144" s="99" t="str">
        <f>AR144</f>
        <v>ALTO</v>
      </c>
      <c r="AG144" s="150" t="s">
        <v>144</v>
      </c>
      <c r="AH144" s="99" t="str">
        <f t="shared" ref="AH144:AH145" si="47">_xlfn.IFNA((AS144),"")</f>
        <v>ALTO</v>
      </c>
      <c r="AI144" s="150" t="s">
        <v>155</v>
      </c>
      <c r="AJ144" s="150" t="s">
        <v>162</v>
      </c>
      <c r="AK144" s="99" t="str">
        <f t="shared" ref="AK144:AK145" si="48">_xlfn.IFNA((AT144),"")</f>
        <v>ALTO</v>
      </c>
      <c r="AL144" s="151" t="str">
        <f>VLOOKUP($AD144,[6]Tipologías!$B$3:$H$17,2,FALSE)</f>
        <v>ALTO</v>
      </c>
      <c r="AM144" s="151">
        <f t="shared" si="33"/>
        <v>3</v>
      </c>
      <c r="AN144" s="151" t="str">
        <f>VLOOKUP($AE144,[6]Tipologías!$A$21:$C$24,3,FALSE)</f>
        <v>MEDIO</v>
      </c>
      <c r="AO144" s="151">
        <f t="shared" si="34"/>
        <v>2</v>
      </c>
      <c r="AP144" s="151">
        <f>VLOOKUP($AI144,[6]Tipologías!$A$38:$B$42,2,FALSE)</f>
        <v>2</v>
      </c>
      <c r="AQ144" s="151">
        <f>VLOOKUP($AJ144,[6]Tipologías!$A$46:$B$53,2,FALSE)</f>
        <v>1</v>
      </c>
      <c r="AR144" s="151" t="str">
        <f t="shared" ref="AR144:AR145" si="49">IF(MAX(AM144,AO144)=3,"ALTO",IF(MAX(AM144,AO144)=2,"MEDIO",IF(MAX(AM144,AO144)=1,"BAJO","  ")))</f>
        <v>ALTO</v>
      </c>
      <c r="AS144" s="151" t="str">
        <f>VLOOKUP($AG144,[6]Tipologías!$A$29:$C$33,3,FALSE)</f>
        <v>ALTO</v>
      </c>
      <c r="AT144" s="151" t="str">
        <f t="shared" si="39"/>
        <v>ALTO</v>
      </c>
      <c r="AU144" s="151" t="str">
        <f t="shared" ref="AU144:AU145" si="50">_xlfn.IFNA(IF(AND(AR144="BAJO",AS144="BAJO",AT144="BAJO"),"BAJO",IF(AND(AR144="ALTO",AS144="ALTO",AT144="ALTO"),"ALTO",IF(COUNTIF(AR144:AT144,"ALTO")=2,"ALTO","MEDIO")))," ")</f>
        <v>ALTO</v>
      </c>
      <c r="AV144" s="151" t="str">
        <f>_xlfn.IFNA(VLOOKUP(AD144,[6]Tipologías!$B$3:$H$17,4,0),"")</f>
        <v>INFORMACIÓN PÚBLICA CLASIFICADA</v>
      </c>
      <c r="AW144" s="151" t="str">
        <f t="shared" si="46"/>
        <v>IPC</v>
      </c>
      <c r="AX144" s="151" t="str">
        <f>_xlfn.IFNA(VLOOKUP(AD144,[6]Tipologías!$B$3:$H$17,3,0),"")</f>
        <v>LEY 1712, ARTÍCULO 18 LITERAL A "EL DERECHO DE TODA PERSONA A LA INTIMIDAD."</v>
      </c>
      <c r="AY144" s="151" t="str">
        <f>_xlfn.IFNA(VLOOKUP(AD144,[6]Tipologías!$B$3:$H$17,5,0),"")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144" s="151" t="str">
        <f>_xlfn.IFNA(VLOOKUP(AD144,[6]Tipologías!$B$3:$H$17,6,0),"")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144" s="153" t="s">
        <v>238</v>
      </c>
      <c r="BB144" s="140">
        <v>44812</v>
      </c>
      <c r="BC144" s="153" t="s">
        <v>242</v>
      </c>
      <c r="BD144" s="150" t="s">
        <v>878</v>
      </c>
      <c r="BE144" s="150" t="s">
        <v>879</v>
      </c>
    </row>
    <row r="145" spans="1:57" ht="100.55" customHeight="1" x14ac:dyDescent="0.25">
      <c r="A145" s="144">
        <v>136</v>
      </c>
      <c r="B145" s="142" t="s">
        <v>73</v>
      </c>
      <c r="C145" s="142" t="s">
        <v>204</v>
      </c>
      <c r="D145" s="143" t="s">
        <v>253</v>
      </c>
      <c r="E145" s="143" t="s">
        <v>889</v>
      </c>
      <c r="F145" s="103" t="s">
        <v>890</v>
      </c>
      <c r="G145" s="142" t="s">
        <v>246</v>
      </c>
      <c r="H145" s="143" t="s">
        <v>875</v>
      </c>
      <c r="I145" s="143" t="s">
        <v>882</v>
      </c>
      <c r="J145" s="102" t="s">
        <v>380</v>
      </c>
      <c r="K145" s="103" t="s">
        <v>375</v>
      </c>
      <c r="L145" s="103" t="s">
        <v>401</v>
      </c>
      <c r="M145" s="143" t="s">
        <v>883</v>
      </c>
      <c r="N145" s="143" t="s">
        <v>476</v>
      </c>
      <c r="O145" s="143" t="s">
        <v>191</v>
      </c>
      <c r="P145" s="103" t="s">
        <v>877</v>
      </c>
      <c r="Q145" s="144" t="s">
        <v>236</v>
      </c>
      <c r="R145" s="144" t="s">
        <v>304</v>
      </c>
      <c r="S145" s="103" t="s">
        <v>884</v>
      </c>
      <c r="T145" s="184" t="s">
        <v>884</v>
      </c>
      <c r="U145" s="145" t="s">
        <v>307</v>
      </c>
      <c r="V145" s="145" t="s">
        <v>307</v>
      </c>
      <c r="W145" s="145" t="s">
        <v>307</v>
      </c>
      <c r="X145" s="145" t="s">
        <v>308</v>
      </c>
      <c r="Y145" s="145" t="s">
        <v>308</v>
      </c>
      <c r="Z145" s="145" t="s">
        <v>308</v>
      </c>
      <c r="AA145" s="145" t="s">
        <v>307</v>
      </c>
      <c r="AB145" s="145" t="s">
        <v>308</v>
      </c>
      <c r="AC145" s="180" t="s">
        <v>236</v>
      </c>
      <c r="AD145" s="150" t="s">
        <v>266</v>
      </c>
      <c r="AE145" s="150" t="s">
        <v>172</v>
      </c>
      <c r="AF145" s="99" t="str">
        <f t="shared" ref="AF145" si="51">AR145</f>
        <v>ALTO</v>
      </c>
      <c r="AG145" s="149" t="s">
        <v>144</v>
      </c>
      <c r="AH145" s="99" t="str">
        <f t="shared" si="47"/>
        <v>ALTO</v>
      </c>
      <c r="AI145" s="150" t="s">
        <v>155</v>
      </c>
      <c r="AJ145" s="150" t="s">
        <v>161</v>
      </c>
      <c r="AK145" s="99" t="str">
        <f t="shared" si="48"/>
        <v>ALTO</v>
      </c>
      <c r="AL145" s="151" t="str">
        <f>VLOOKUP($AD145,[6]Tipologías!$B$3:$H$17,2,FALSE)</f>
        <v>ALTO</v>
      </c>
      <c r="AM145" s="151">
        <f t="shared" si="33"/>
        <v>3</v>
      </c>
      <c r="AN145" s="151" t="str">
        <f>VLOOKUP($AE145,[6]Tipologías!$A$21:$C$24,3,FALSE)</f>
        <v>MEDIO</v>
      </c>
      <c r="AO145" s="151">
        <f t="shared" si="34"/>
        <v>2</v>
      </c>
      <c r="AP145" s="151">
        <f>VLOOKUP($AI145,[6]Tipologías!$A$38:$B$42,2,FALSE)</f>
        <v>2</v>
      </c>
      <c r="AQ145" s="151">
        <f>VLOOKUP($AJ145,[6]Tipologías!$A$46:$B$53,2,FALSE)</f>
        <v>1.25</v>
      </c>
      <c r="AR145" s="151" t="str">
        <f t="shared" si="49"/>
        <v>ALTO</v>
      </c>
      <c r="AS145" s="151" t="str">
        <f>VLOOKUP($AG145,[6]Tipologías!$A$29:$C$33,3,FALSE)</f>
        <v>ALTO</v>
      </c>
      <c r="AT145" s="151" t="str">
        <f t="shared" si="39"/>
        <v>ALTO</v>
      </c>
      <c r="AU145" s="151" t="str">
        <f t="shared" si="50"/>
        <v>ALTO</v>
      </c>
      <c r="AV145" s="151" t="str">
        <f>_xlfn.IFNA(VLOOKUP(AD145,[6]Tipologías!$B$3:$H$17,4,0),"")</f>
        <v>INFORMACIÓN PÚBLICA CLASIFICADA</v>
      </c>
      <c r="AW145" s="151" t="str">
        <f t="shared" si="46"/>
        <v>IPC</v>
      </c>
      <c r="AX145" s="151" t="str">
        <f>_xlfn.IFNA(VLOOKUP(AD145,[6]Tipologías!$B$3:$H$17,3,0),"")</f>
        <v>LEY 1712, ARTÍCULO 18 LITERAL A "EL DERECHO DE TODA PERSONA A LA INTIMIDAD."</v>
      </c>
      <c r="AY145" s="151" t="str">
        <f>_xlfn.IFNA(VLOOKUP(AD145,[6]Tipologías!$B$3:$H$17,5,0),"")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145" s="151" t="str">
        <f>_xlfn.IFNA(VLOOKUP(AD145,[6]Tipologías!$B$3:$H$17,6,0),"")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145" s="153" t="s">
        <v>238</v>
      </c>
      <c r="BB145" s="140">
        <v>44812</v>
      </c>
      <c r="BC145" s="153" t="s">
        <v>242</v>
      </c>
      <c r="BD145" s="150" t="s">
        <v>878</v>
      </c>
      <c r="BE145" s="150" t="s">
        <v>879</v>
      </c>
    </row>
    <row r="146" spans="1:57" ht="16.3" thickBot="1" x14ac:dyDescent="0.3">
      <c r="A146" s="48" t="s">
        <v>34</v>
      </c>
      <c r="B146" s="48"/>
      <c r="C146" s="65"/>
      <c r="D146" s="48"/>
      <c r="E146" s="48"/>
      <c r="F146" s="196"/>
      <c r="G146" s="76"/>
      <c r="H146" s="76"/>
      <c r="I146" s="76"/>
      <c r="J146" s="102"/>
      <c r="K146" s="103"/>
      <c r="L146" s="103"/>
      <c r="M146" s="76"/>
      <c r="N146" s="76"/>
      <c r="O146" s="76"/>
      <c r="P146" s="192"/>
      <c r="Q146" s="66"/>
      <c r="R146" s="66"/>
      <c r="S146" s="194"/>
      <c r="T146" s="183"/>
      <c r="U146" s="52"/>
      <c r="V146" s="52"/>
      <c r="W146" s="52"/>
      <c r="X146" s="52"/>
      <c r="Y146" s="52"/>
      <c r="Z146" s="52"/>
      <c r="AA146" s="52"/>
      <c r="AB146" s="52"/>
      <c r="AC146" s="178"/>
      <c r="AD146" s="52"/>
      <c r="AE146" s="52"/>
      <c r="AF146" s="52"/>
      <c r="AG146" s="52"/>
      <c r="AH146" s="52"/>
      <c r="AI146" s="52"/>
      <c r="AJ146" s="52"/>
      <c r="AK146" s="75"/>
      <c r="AL146" s="75"/>
      <c r="AM146" s="75"/>
      <c r="AN146" s="75"/>
      <c r="AO146" s="75"/>
      <c r="AP146" s="75"/>
      <c r="AQ146" s="75"/>
      <c r="AR146" s="75"/>
      <c r="AS146" s="75"/>
      <c r="AT146" s="75"/>
      <c r="AU146" s="75"/>
      <c r="AV146" s="75"/>
      <c r="AW146" s="212"/>
      <c r="AX146" s="212"/>
      <c r="AY146" s="75"/>
      <c r="AZ146" s="75"/>
      <c r="BA146" s="75"/>
      <c r="BB146" s="77"/>
      <c r="BC146" s="77"/>
      <c r="BD146" s="75"/>
      <c r="BE146" s="77"/>
    </row>
    <row r="147" spans="1:57" ht="13.6" x14ac:dyDescent="0.25">
      <c r="A147" s="216" t="s">
        <v>30</v>
      </c>
      <c r="B147" s="217"/>
      <c r="C147" s="218"/>
      <c r="D147" s="222"/>
      <c r="E147" s="223"/>
      <c r="F147" s="223"/>
      <c r="G147" s="223"/>
      <c r="H147" s="223"/>
      <c r="I147" s="223"/>
      <c r="J147" s="223"/>
      <c r="K147" s="223"/>
      <c r="L147" s="223"/>
      <c r="M147" s="223"/>
      <c r="N147" s="223"/>
      <c r="O147" s="223"/>
      <c r="P147" s="223"/>
      <c r="Q147" s="223"/>
      <c r="R147" s="224"/>
      <c r="S147" s="217"/>
      <c r="T147" s="218"/>
      <c r="U147" s="222"/>
      <c r="V147" s="223"/>
      <c r="W147" s="223"/>
      <c r="X147" s="223"/>
      <c r="Y147" s="223"/>
      <c r="Z147" s="223"/>
      <c r="AA147" s="223"/>
      <c r="AB147" s="223"/>
      <c r="AC147" s="223"/>
      <c r="AD147" s="223"/>
      <c r="AE147" s="223"/>
      <c r="AF147" s="223"/>
      <c r="AG147" s="223"/>
      <c r="AH147" s="223"/>
      <c r="AI147" s="223"/>
      <c r="AJ147" s="223"/>
      <c r="AK147" s="223"/>
      <c r="AL147" s="223"/>
      <c r="AM147" s="223"/>
      <c r="AN147" s="223"/>
      <c r="AO147" s="223"/>
      <c r="AP147" s="223"/>
      <c r="AQ147" s="223"/>
      <c r="AR147" s="223"/>
      <c r="AS147" s="223"/>
      <c r="AT147" s="223"/>
      <c r="AU147" s="232"/>
      <c r="AV147" s="48"/>
      <c r="AW147" s="211"/>
      <c r="AX147" s="211"/>
      <c r="AY147" s="48"/>
      <c r="AZ147" s="48"/>
      <c r="BA147" s="48"/>
      <c r="BB147" s="48"/>
      <c r="BC147" s="48"/>
      <c r="BD147" s="48"/>
      <c r="BE147" s="48"/>
    </row>
    <row r="148" spans="1:57" ht="13.6" x14ac:dyDescent="0.25">
      <c r="A148" s="219" t="s">
        <v>31</v>
      </c>
      <c r="B148" s="220"/>
      <c r="C148" s="221"/>
      <c r="D148" s="225"/>
      <c r="E148" s="226"/>
      <c r="F148" s="226"/>
      <c r="G148" s="226"/>
      <c r="H148" s="226"/>
      <c r="I148" s="226"/>
      <c r="J148" s="226"/>
      <c r="K148" s="226"/>
      <c r="L148" s="226"/>
      <c r="M148" s="226"/>
      <c r="N148" s="226"/>
      <c r="O148" s="226"/>
      <c r="P148" s="226"/>
      <c r="Q148" s="226"/>
      <c r="R148" s="227"/>
      <c r="S148" s="220"/>
      <c r="T148" s="221"/>
      <c r="U148" s="225"/>
      <c r="V148" s="226"/>
      <c r="W148" s="226"/>
      <c r="X148" s="226"/>
      <c r="Y148" s="226"/>
      <c r="Z148" s="226"/>
      <c r="AA148" s="226"/>
      <c r="AB148" s="226"/>
      <c r="AC148" s="226"/>
      <c r="AD148" s="226"/>
      <c r="AE148" s="226"/>
      <c r="AF148" s="226"/>
      <c r="AG148" s="226"/>
      <c r="AH148" s="226"/>
      <c r="AI148" s="226"/>
      <c r="AJ148" s="226"/>
      <c r="AK148" s="226"/>
      <c r="AL148" s="226"/>
      <c r="AM148" s="226"/>
      <c r="AN148" s="226"/>
      <c r="AO148" s="226"/>
      <c r="AP148" s="226"/>
      <c r="AQ148" s="226"/>
      <c r="AR148" s="226"/>
      <c r="AS148" s="226"/>
      <c r="AT148" s="226"/>
      <c r="AU148" s="255"/>
      <c r="AV148" s="48"/>
      <c r="AW148" s="211"/>
      <c r="AX148" s="211"/>
      <c r="AY148" s="48"/>
      <c r="AZ148" s="48"/>
      <c r="BA148" s="48"/>
      <c r="BB148" s="48"/>
      <c r="BC148" s="48"/>
      <c r="BD148" s="48"/>
      <c r="BE148" s="48"/>
    </row>
    <row r="149" spans="1:57" ht="13.6" x14ac:dyDescent="0.25">
      <c r="A149" s="219" t="s">
        <v>32</v>
      </c>
      <c r="B149" s="220"/>
      <c r="C149" s="221"/>
      <c r="D149" s="225"/>
      <c r="E149" s="226"/>
      <c r="F149" s="226"/>
      <c r="G149" s="226"/>
      <c r="H149" s="226"/>
      <c r="I149" s="226"/>
      <c r="J149" s="226"/>
      <c r="K149" s="226"/>
      <c r="L149" s="226"/>
      <c r="M149" s="226"/>
      <c r="N149" s="226"/>
      <c r="O149" s="226"/>
      <c r="P149" s="226"/>
      <c r="Q149" s="226"/>
      <c r="R149" s="227"/>
      <c r="S149" s="220"/>
      <c r="T149" s="221"/>
      <c r="U149" s="225"/>
      <c r="V149" s="226"/>
      <c r="W149" s="226"/>
      <c r="X149" s="226"/>
      <c r="Y149" s="226"/>
      <c r="Z149" s="226"/>
      <c r="AA149" s="226"/>
      <c r="AB149" s="226"/>
      <c r="AC149" s="226"/>
      <c r="AD149" s="226"/>
      <c r="AE149" s="226"/>
      <c r="AF149" s="226"/>
      <c r="AG149" s="226"/>
      <c r="AH149" s="226"/>
      <c r="AI149" s="226"/>
      <c r="AJ149" s="226"/>
      <c r="AK149" s="226"/>
      <c r="AL149" s="226"/>
      <c r="AM149" s="226"/>
      <c r="AN149" s="226"/>
      <c r="AO149" s="226"/>
      <c r="AP149" s="226"/>
      <c r="AQ149" s="226"/>
      <c r="AR149" s="226"/>
      <c r="AS149" s="226"/>
      <c r="AT149" s="226"/>
      <c r="AU149" s="255"/>
      <c r="AV149" s="48"/>
      <c r="AW149" s="211"/>
      <c r="AX149" s="211"/>
      <c r="AY149" s="48"/>
      <c r="AZ149" s="48"/>
      <c r="BA149" s="48"/>
      <c r="BB149" s="48"/>
      <c r="BC149" s="48"/>
      <c r="BD149" s="48"/>
      <c r="BE149" s="48"/>
    </row>
    <row r="150" spans="1:57" thickBot="1" x14ac:dyDescent="0.3">
      <c r="A150" s="249" t="s">
        <v>33</v>
      </c>
      <c r="B150" s="250"/>
      <c r="C150" s="251"/>
      <c r="D150" s="252"/>
      <c r="E150" s="253"/>
      <c r="F150" s="253"/>
      <c r="G150" s="253"/>
      <c r="H150" s="253"/>
      <c r="I150" s="253"/>
      <c r="J150" s="253"/>
      <c r="K150" s="253"/>
      <c r="L150" s="253"/>
      <c r="M150" s="253"/>
      <c r="N150" s="253"/>
      <c r="O150" s="253"/>
      <c r="P150" s="253"/>
      <c r="Q150" s="253"/>
      <c r="R150" s="254"/>
      <c r="S150" s="250"/>
      <c r="T150" s="251"/>
      <c r="U150" s="79"/>
      <c r="V150" s="80"/>
      <c r="W150" s="80"/>
      <c r="X150" s="80"/>
      <c r="Y150" s="80"/>
      <c r="Z150" s="80"/>
      <c r="AA150" s="80"/>
      <c r="AB150" s="80"/>
      <c r="AC150" s="159"/>
      <c r="AD150" s="80"/>
      <c r="AE150" s="80"/>
      <c r="AF150" s="80"/>
      <c r="AG150" s="80"/>
      <c r="AH150" s="80"/>
      <c r="AI150" s="80"/>
      <c r="AJ150" s="80"/>
      <c r="AK150" s="80"/>
      <c r="AL150" s="80"/>
      <c r="AM150" s="80"/>
      <c r="AN150" s="80"/>
      <c r="AO150" s="80"/>
      <c r="AP150" s="80"/>
      <c r="AQ150" s="80"/>
      <c r="AR150" s="80"/>
      <c r="AS150" s="80"/>
      <c r="AT150" s="80"/>
      <c r="AU150" s="81"/>
      <c r="AV150" s="48"/>
      <c r="AW150" s="211"/>
      <c r="AX150" s="211"/>
      <c r="AY150" s="48"/>
      <c r="AZ150" s="48"/>
      <c r="BA150" s="48"/>
      <c r="BB150" s="48"/>
      <c r="BC150" s="48"/>
      <c r="BD150" s="48"/>
      <c r="BE150" s="48"/>
    </row>
    <row r="151" spans="1:57" ht="15.65" x14ac:dyDescent="0.25">
      <c r="A151" s="48"/>
      <c r="B151" s="48"/>
      <c r="C151" s="65"/>
      <c r="D151" s="48"/>
      <c r="E151" s="48"/>
      <c r="F151" s="188"/>
      <c r="G151" s="48"/>
      <c r="H151" s="48"/>
      <c r="I151" s="48"/>
      <c r="J151" s="188"/>
      <c r="K151" s="188"/>
      <c r="L151" s="188"/>
      <c r="M151" s="48"/>
      <c r="N151" s="48"/>
      <c r="O151" s="48"/>
      <c r="P151" s="188"/>
      <c r="Q151" s="66"/>
      <c r="R151" s="66"/>
      <c r="S151" s="194"/>
      <c r="T151" s="183"/>
      <c r="U151" s="48"/>
      <c r="V151" s="48"/>
      <c r="W151" s="48"/>
      <c r="X151" s="48"/>
      <c r="Y151" s="48"/>
      <c r="Z151" s="48"/>
      <c r="AA151" s="48"/>
      <c r="AB151" s="48"/>
      <c r="AC151" s="67"/>
      <c r="AD151" s="48"/>
      <c r="AE151" s="48"/>
      <c r="AF151" s="82"/>
      <c r="AG151" s="48"/>
      <c r="AH151" s="48"/>
      <c r="AI151" s="48"/>
      <c r="AJ151" s="48"/>
      <c r="AK151" s="48"/>
      <c r="AL151" s="48"/>
      <c r="AM151" s="48"/>
      <c r="AN151" s="48"/>
      <c r="AO151" s="48"/>
      <c r="AP151" s="48"/>
      <c r="AQ151" s="48"/>
      <c r="AR151" s="48"/>
      <c r="AS151" s="48"/>
      <c r="AT151" s="48"/>
      <c r="AU151" s="48"/>
      <c r="AV151" s="48"/>
      <c r="AW151" s="211"/>
      <c r="AX151" s="211"/>
      <c r="AY151" s="48"/>
      <c r="AZ151" s="48"/>
      <c r="BA151" s="48"/>
      <c r="BB151" s="48"/>
      <c r="BC151" s="48"/>
      <c r="BD151" s="48"/>
      <c r="BE151" s="48"/>
    </row>
    <row r="152" spans="1:57" ht="15.65" x14ac:dyDescent="0.25">
      <c r="A152" s="48"/>
      <c r="B152" s="48"/>
      <c r="C152" s="65"/>
      <c r="D152" s="48"/>
      <c r="E152" s="48"/>
      <c r="F152" s="188"/>
      <c r="G152" s="48"/>
      <c r="H152" s="48"/>
      <c r="I152" s="48"/>
      <c r="J152" s="188"/>
      <c r="K152" s="188"/>
      <c r="L152" s="188"/>
      <c r="M152" s="48"/>
      <c r="N152" s="48"/>
      <c r="O152" s="48"/>
      <c r="P152" s="188"/>
      <c r="Q152" s="66"/>
      <c r="R152" s="66"/>
      <c r="S152" s="194"/>
      <c r="T152" s="183"/>
      <c r="U152" s="48"/>
      <c r="V152" s="48"/>
      <c r="W152" s="48"/>
      <c r="X152" s="48"/>
      <c r="Y152" s="48"/>
      <c r="Z152" s="48"/>
      <c r="AA152" s="48"/>
      <c r="AB152" s="48"/>
      <c r="AC152" s="67"/>
      <c r="AD152" s="48"/>
      <c r="AE152" s="48"/>
      <c r="AF152" s="82"/>
      <c r="AG152" s="48"/>
      <c r="AH152" s="48"/>
      <c r="AI152" s="48"/>
      <c r="AJ152" s="48"/>
      <c r="AK152" s="48"/>
      <c r="AL152" s="48"/>
      <c r="AM152" s="48"/>
      <c r="AN152" s="48"/>
      <c r="AO152" s="48"/>
      <c r="AP152" s="48"/>
      <c r="AQ152" s="48"/>
      <c r="AR152" s="48"/>
      <c r="AS152" s="48"/>
      <c r="AT152" s="48"/>
      <c r="AU152" s="48"/>
      <c r="AV152" s="48"/>
      <c r="AW152" s="211"/>
      <c r="AX152" s="211"/>
      <c r="AY152" s="48"/>
      <c r="AZ152" s="48"/>
      <c r="BA152" s="48"/>
      <c r="BB152" s="48"/>
      <c r="BC152" s="48"/>
      <c r="BD152" s="48"/>
      <c r="BE152" s="48"/>
    </row>
    <row r="153" spans="1:57" ht="15.65" x14ac:dyDescent="0.25">
      <c r="A153" s="48"/>
      <c r="B153" s="48"/>
      <c r="C153" s="65"/>
      <c r="D153" s="48"/>
      <c r="E153" s="48"/>
      <c r="F153" s="188"/>
      <c r="G153" s="48"/>
      <c r="H153" s="48"/>
      <c r="I153" s="48"/>
      <c r="J153" s="188"/>
      <c r="K153" s="188"/>
      <c r="L153" s="188"/>
      <c r="M153" s="48"/>
      <c r="N153" s="48"/>
      <c r="O153" s="48"/>
      <c r="P153" s="188"/>
      <c r="Q153" s="66"/>
      <c r="R153" s="66"/>
      <c r="S153" s="194"/>
      <c r="T153" s="183"/>
      <c r="U153" s="48"/>
      <c r="V153" s="48"/>
      <c r="W153" s="48"/>
      <c r="X153" s="48"/>
      <c r="Y153" s="48"/>
      <c r="Z153" s="48"/>
      <c r="AA153" s="48"/>
      <c r="AB153" s="48"/>
      <c r="AC153" s="67"/>
      <c r="AD153" s="48"/>
      <c r="AE153" s="48"/>
      <c r="AF153" s="82"/>
      <c r="AG153" s="48"/>
      <c r="AH153" s="48"/>
      <c r="AI153" s="48"/>
      <c r="AJ153" s="48"/>
      <c r="AK153" s="48"/>
      <c r="AL153" s="48"/>
      <c r="AM153" s="48"/>
      <c r="AN153" s="48"/>
      <c r="AO153" s="48"/>
      <c r="AP153" s="48"/>
      <c r="AQ153" s="48"/>
      <c r="AR153" s="48"/>
      <c r="AS153" s="48"/>
      <c r="AT153" s="48"/>
      <c r="AU153" s="48"/>
      <c r="AV153" s="48"/>
      <c r="AW153" s="211"/>
      <c r="AX153" s="211"/>
      <c r="AY153" s="48"/>
      <c r="AZ153" s="48"/>
      <c r="BA153" s="48"/>
      <c r="BB153" s="48"/>
      <c r="BC153" s="48"/>
      <c r="BD153" s="48"/>
      <c r="BE153" s="48"/>
    </row>
    <row r="154" spans="1:57" ht="15.65" x14ac:dyDescent="0.25">
      <c r="A154" s="48"/>
      <c r="B154" s="48"/>
      <c r="C154" s="65"/>
      <c r="D154" s="48"/>
      <c r="E154" s="48"/>
      <c r="F154" s="188"/>
      <c r="G154" s="48"/>
      <c r="H154" s="48"/>
      <c r="I154" s="48"/>
      <c r="J154" s="188"/>
      <c r="K154" s="188"/>
      <c r="L154" s="188"/>
      <c r="M154" s="48"/>
      <c r="N154" s="48"/>
      <c r="O154" s="48"/>
      <c r="P154" s="188"/>
      <c r="Q154" s="66"/>
      <c r="R154" s="66"/>
      <c r="S154" s="194"/>
      <c r="T154" s="183"/>
      <c r="U154" s="48"/>
      <c r="V154" s="48"/>
      <c r="W154" s="48"/>
      <c r="X154" s="48"/>
      <c r="Y154" s="48"/>
      <c r="Z154" s="48"/>
      <c r="AA154" s="48"/>
      <c r="AB154" s="48"/>
      <c r="AC154" s="67"/>
      <c r="AF154" s="82"/>
      <c r="AG154" s="48"/>
      <c r="AH154" s="48"/>
      <c r="AI154" s="48"/>
      <c r="AJ154" s="48"/>
      <c r="AK154" s="48"/>
      <c r="AL154" s="48"/>
      <c r="AM154" s="48"/>
      <c r="AN154" s="48"/>
      <c r="AO154" s="48"/>
      <c r="AP154" s="48"/>
      <c r="AQ154" s="48"/>
      <c r="AR154" s="48"/>
      <c r="AS154" s="48"/>
      <c r="AT154" s="48"/>
      <c r="AU154" s="48"/>
      <c r="AV154" s="48"/>
      <c r="AW154" s="211"/>
      <c r="AX154" s="211"/>
      <c r="AY154" s="48"/>
      <c r="AZ154" s="48"/>
      <c r="BA154" s="48"/>
      <c r="BB154" s="48"/>
      <c r="BC154" s="48"/>
      <c r="BD154" s="48"/>
      <c r="BE154" s="48"/>
    </row>
    <row r="155" spans="1:57" ht="15.65" x14ac:dyDescent="0.25">
      <c r="A155" s="48"/>
      <c r="B155" s="48"/>
      <c r="C155" s="65"/>
      <c r="D155" s="48"/>
      <c r="E155" s="48"/>
      <c r="F155" s="188"/>
      <c r="G155" s="48"/>
      <c r="H155" s="48"/>
      <c r="I155" s="48"/>
      <c r="J155" s="188"/>
      <c r="K155" s="188"/>
      <c r="L155" s="188"/>
      <c r="M155" s="48"/>
      <c r="N155" s="48"/>
      <c r="O155" s="48"/>
      <c r="P155" s="188"/>
      <c r="Q155" s="66"/>
      <c r="R155" s="66"/>
      <c r="S155" s="194"/>
      <c r="T155" s="183"/>
      <c r="U155" s="48"/>
      <c r="V155" s="48"/>
      <c r="W155" s="48"/>
      <c r="X155" s="48"/>
      <c r="Y155" s="48"/>
      <c r="Z155" s="48"/>
      <c r="AA155" s="48"/>
      <c r="AB155" s="48"/>
      <c r="AC155" s="67"/>
      <c r="AD155" s="48"/>
      <c r="AE155" s="48"/>
      <c r="AF155" s="82"/>
      <c r="AG155" s="48"/>
      <c r="AH155" s="48"/>
      <c r="AI155" s="48"/>
      <c r="AJ155" s="48"/>
      <c r="AK155" s="48"/>
      <c r="AL155" s="48"/>
      <c r="AM155" s="48"/>
      <c r="AN155" s="48"/>
      <c r="AO155" s="48"/>
      <c r="AP155" s="48"/>
      <c r="AQ155" s="48"/>
      <c r="AR155" s="48"/>
      <c r="AS155" s="48"/>
      <c r="AT155" s="48"/>
      <c r="AU155" s="48"/>
      <c r="AV155" s="48"/>
      <c r="AW155" s="211"/>
      <c r="AX155" s="211"/>
      <c r="AY155" s="48"/>
      <c r="AZ155" s="48"/>
      <c r="BA155" s="48"/>
      <c r="BB155" s="48"/>
      <c r="BC155" s="48"/>
      <c r="BD155" s="48"/>
      <c r="BE155" s="48"/>
    </row>
    <row r="156" spans="1:57" ht="15.65" x14ac:dyDescent="0.25">
      <c r="AF156" s="82"/>
    </row>
    <row r="157" spans="1:57" ht="15.65" x14ac:dyDescent="0.25">
      <c r="AF157" s="82"/>
    </row>
    <row r="158" spans="1:57" ht="15.65" x14ac:dyDescent="0.25">
      <c r="AF158" s="82"/>
    </row>
    <row r="159" spans="1:57" ht="15.65" x14ac:dyDescent="0.25">
      <c r="AF159" s="82"/>
    </row>
    <row r="160" spans="1:57" ht="15.65" x14ac:dyDescent="0.25">
      <c r="AF160" s="82"/>
    </row>
    <row r="161" spans="32:32" ht="15.65" x14ac:dyDescent="0.25">
      <c r="AF161" s="82"/>
    </row>
    <row r="162" spans="32:32" ht="15.65" x14ac:dyDescent="0.25">
      <c r="AF162" s="82"/>
    </row>
    <row r="163" spans="32:32" ht="15.65" x14ac:dyDescent="0.25">
      <c r="AF163" s="82"/>
    </row>
    <row r="164" spans="32:32" ht="15.65" x14ac:dyDescent="0.25">
      <c r="AF164" s="82"/>
    </row>
    <row r="165" spans="32:32" ht="15.65" x14ac:dyDescent="0.25">
      <c r="AF165" s="82"/>
    </row>
    <row r="166" spans="32:32" ht="15.65" x14ac:dyDescent="0.25">
      <c r="AF166" s="82"/>
    </row>
    <row r="167" spans="32:32" ht="15.65" x14ac:dyDescent="0.25">
      <c r="AF167" s="82"/>
    </row>
    <row r="168" spans="32:32" ht="15.65" x14ac:dyDescent="0.25">
      <c r="AF168" s="82"/>
    </row>
    <row r="169" spans="32:32" ht="15.65" x14ac:dyDescent="0.25">
      <c r="AF169" s="82"/>
    </row>
    <row r="170" spans="32:32" ht="15.65" x14ac:dyDescent="0.25">
      <c r="AF170" s="82"/>
    </row>
    <row r="171" spans="32:32" ht="15.65" x14ac:dyDescent="0.25">
      <c r="AF171" s="82"/>
    </row>
    <row r="172" spans="32:32" ht="15.65" x14ac:dyDescent="0.25">
      <c r="AF172" s="82"/>
    </row>
    <row r="173" spans="32:32" ht="15.65" x14ac:dyDescent="0.25">
      <c r="AF173" s="82"/>
    </row>
    <row r="174" spans="32:32" ht="15.65" x14ac:dyDescent="0.25">
      <c r="AF174" s="82"/>
    </row>
    <row r="175" spans="32:32" ht="15.65" x14ac:dyDescent="0.25">
      <c r="AF175" s="82"/>
    </row>
    <row r="176" spans="32:32" ht="15.65" x14ac:dyDescent="0.25">
      <c r="AF176" s="82"/>
    </row>
    <row r="177" spans="32:32" ht="15.65" x14ac:dyDescent="0.25">
      <c r="AF177" s="82"/>
    </row>
    <row r="178" spans="32:32" ht="15.65" x14ac:dyDescent="0.25">
      <c r="AF178" s="82"/>
    </row>
    <row r="179" spans="32:32" ht="15.65" x14ac:dyDescent="0.25">
      <c r="AF179" s="82"/>
    </row>
    <row r="180" spans="32:32" ht="15.65" x14ac:dyDescent="0.25">
      <c r="AF180" s="82"/>
    </row>
    <row r="181" spans="32:32" ht="15.65" x14ac:dyDescent="0.25">
      <c r="AF181" s="82"/>
    </row>
    <row r="182" spans="32:32" ht="15.65" x14ac:dyDescent="0.25">
      <c r="AF182" s="82"/>
    </row>
    <row r="183" spans="32:32" ht="15.65" x14ac:dyDescent="0.25">
      <c r="AF183" s="82"/>
    </row>
    <row r="184" spans="32:32" ht="15.65" x14ac:dyDescent="0.25">
      <c r="AF184" s="82"/>
    </row>
    <row r="185" spans="32:32" ht="15.65" x14ac:dyDescent="0.25">
      <c r="AF185" s="82"/>
    </row>
    <row r="186" spans="32:32" ht="15.65" x14ac:dyDescent="0.25">
      <c r="AF186" s="82"/>
    </row>
    <row r="187" spans="32:32" ht="15.65" x14ac:dyDescent="0.25">
      <c r="AF187" s="82"/>
    </row>
    <row r="188" spans="32:32" ht="15.65" x14ac:dyDescent="0.25">
      <c r="AF188" s="82"/>
    </row>
    <row r="189" spans="32:32" ht="15.65" x14ac:dyDescent="0.25">
      <c r="AF189" s="82"/>
    </row>
    <row r="190" spans="32:32" ht="15.65" x14ac:dyDescent="0.25">
      <c r="AF190" s="82"/>
    </row>
    <row r="191" spans="32:32" ht="15.65" x14ac:dyDescent="0.25">
      <c r="AF191" s="82"/>
    </row>
    <row r="192" spans="32:32" ht="15.65" x14ac:dyDescent="0.25">
      <c r="AF192" s="82"/>
    </row>
    <row r="193" spans="32:32" ht="15.65" x14ac:dyDescent="0.25">
      <c r="AF193" s="82"/>
    </row>
    <row r="194" spans="32:32" ht="15.65" x14ac:dyDescent="0.25">
      <c r="AF194" s="82"/>
    </row>
    <row r="195" spans="32:32" ht="15.65" x14ac:dyDescent="0.25">
      <c r="AF195" s="82"/>
    </row>
    <row r="196" spans="32:32" ht="15.65" x14ac:dyDescent="0.25">
      <c r="AF196" s="82"/>
    </row>
    <row r="197" spans="32:32" ht="15.65" x14ac:dyDescent="0.25">
      <c r="AF197" s="82"/>
    </row>
    <row r="198" spans="32:32" ht="15.65" x14ac:dyDescent="0.25">
      <c r="AF198" s="82"/>
    </row>
    <row r="199" spans="32:32" ht="15.65" x14ac:dyDescent="0.25">
      <c r="AF199" s="82"/>
    </row>
    <row r="200" spans="32:32" ht="15.65" x14ac:dyDescent="0.25">
      <c r="AF200" s="82"/>
    </row>
    <row r="201" spans="32:32" ht="15.65" x14ac:dyDescent="0.25">
      <c r="AF201" s="82"/>
    </row>
    <row r="202" spans="32:32" ht="15.65" x14ac:dyDescent="0.25">
      <c r="AF202" s="82"/>
    </row>
    <row r="203" spans="32:32" ht="15.65" x14ac:dyDescent="0.25">
      <c r="AF203" s="82"/>
    </row>
    <row r="204" spans="32:32" ht="15.65" x14ac:dyDescent="0.25">
      <c r="AF204" s="82"/>
    </row>
    <row r="205" spans="32:32" ht="15.65" x14ac:dyDescent="0.25">
      <c r="AF205" s="82"/>
    </row>
    <row r="206" spans="32:32" ht="15.65" x14ac:dyDescent="0.25">
      <c r="AF206" s="82"/>
    </row>
    <row r="207" spans="32:32" ht="15.65" x14ac:dyDescent="0.25">
      <c r="AF207" s="82"/>
    </row>
    <row r="208" spans="32:32" ht="15.65" x14ac:dyDescent="0.25">
      <c r="AF208" s="82"/>
    </row>
    <row r="209" spans="32:32" ht="15.65" x14ac:dyDescent="0.25">
      <c r="AF209" s="82"/>
    </row>
    <row r="210" spans="32:32" ht="15.65" x14ac:dyDescent="0.25">
      <c r="AF210" s="82"/>
    </row>
    <row r="211" spans="32:32" ht="15.65" x14ac:dyDescent="0.25">
      <c r="AF211" s="82"/>
    </row>
    <row r="212" spans="32:32" ht="15.65" x14ac:dyDescent="0.25">
      <c r="AF212" s="82"/>
    </row>
    <row r="213" spans="32:32" ht="15.65" x14ac:dyDescent="0.25">
      <c r="AF213" s="82"/>
    </row>
    <row r="214" spans="32:32" ht="15.65" x14ac:dyDescent="0.25">
      <c r="AF214" s="82"/>
    </row>
    <row r="215" spans="32:32" ht="15.65" x14ac:dyDescent="0.25">
      <c r="AF215" s="82"/>
    </row>
    <row r="216" spans="32:32" ht="15.65" x14ac:dyDescent="0.25">
      <c r="AF216" s="82"/>
    </row>
    <row r="217" spans="32:32" ht="15.65" x14ac:dyDescent="0.25">
      <c r="AF217" s="82"/>
    </row>
    <row r="218" spans="32:32" ht="15.65" x14ac:dyDescent="0.25">
      <c r="AF218" s="82"/>
    </row>
    <row r="219" spans="32:32" ht="15.65" x14ac:dyDescent="0.25">
      <c r="AF219" s="82"/>
    </row>
    <row r="220" spans="32:32" ht="15.65" x14ac:dyDescent="0.25">
      <c r="AF220" s="82"/>
    </row>
    <row r="221" spans="32:32" ht="15.65" x14ac:dyDescent="0.25">
      <c r="AF221" s="82"/>
    </row>
    <row r="222" spans="32:32" ht="15.65" x14ac:dyDescent="0.25">
      <c r="AF222" s="82"/>
    </row>
    <row r="223" spans="32:32" ht="15.65" x14ac:dyDescent="0.25">
      <c r="AF223" s="82"/>
    </row>
    <row r="224" spans="32:32" ht="15.65" x14ac:dyDescent="0.25">
      <c r="AF224" s="82"/>
    </row>
    <row r="225" spans="32:32" ht="15.65" x14ac:dyDescent="0.25">
      <c r="AF225" s="82"/>
    </row>
    <row r="226" spans="32:32" ht="15.65" x14ac:dyDescent="0.25">
      <c r="AF226" s="82"/>
    </row>
    <row r="227" spans="32:32" ht="15.65" x14ac:dyDescent="0.25">
      <c r="AF227" s="82"/>
    </row>
    <row r="228" spans="32:32" ht="15.65" x14ac:dyDescent="0.25">
      <c r="AF228" s="82"/>
    </row>
    <row r="229" spans="32:32" ht="15.65" x14ac:dyDescent="0.25">
      <c r="AF229" s="82"/>
    </row>
    <row r="230" spans="32:32" ht="15.65" x14ac:dyDescent="0.25">
      <c r="AF230" s="82"/>
    </row>
    <row r="231" spans="32:32" ht="15.65" x14ac:dyDescent="0.25">
      <c r="AF231" s="82"/>
    </row>
    <row r="232" spans="32:32" ht="15.65" x14ac:dyDescent="0.25">
      <c r="AF232" s="82"/>
    </row>
    <row r="233" spans="32:32" ht="15.65" x14ac:dyDescent="0.25">
      <c r="AF233" s="82"/>
    </row>
    <row r="234" spans="32:32" ht="15.65" x14ac:dyDescent="0.25">
      <c r="AF234" s="82"/>
    </row>
    <row r="235" spans="32:32" ht="15.65" x14ac:dyDescent="0.25">
      <c r="AF235" s="82"/>
    </row>
    <row r="236" spans="32:32" ht="15.65" x14ac:dyDescent="0.25">
      <c r="AF236" s="82"/>
    </row>
    <row r="237" spans="32:32" ht="15.65" x14ac:dyDescent="0.25">
      <c r="AF237" s="82"/>
    </row>
    <row r="238" spans="32:32" ht="15.65" x14ac:dyDescent="0.25">
      <c r="AF238" s="82"/>
    </row>
    <row r="239" spans="32:32" ht="15.65" x14ac:dyDescent="0.25">
      <c r="AF239" s="82"/>
    </row>
    <row r="240" spans="32:32" ht="15.65" x14ac:dyDescent="0.25">
      <c r="AF240" s="82"/>
    </row>
    <row r="241" spans="32:32" ht="15.65" x14ac:dyDescent="0.25">
      <c r="AF241" s="82"/>
    </row>
    <row r="242" spans="32:32" ht="15.65" x14ac:dyDescent="0.25">
      <c r="AF242" s="82"/>
    </row>
    <row r="243" spans="32:32" ht="15.65" x14ac:dyDescent="0.25">
      <c r="AF243" s="82"/>
    </row>
    <row r="244" spans="32:32" ht="15.65" x14ac:dyDescent="0.25">
      <c r="AF244" s="82"/>
    </row>
    <row r="245" spans="32:32" ht="15.65" x14ac:dyDescent="0.25">
      <c r="AF245" s="82"/>
    </row>
    <row r="246" spans="32:32" ht="15.65" x14ac:dyDescent="0.25">
      <c r="AF246" s="82"/>
    </row>
    <row r="247" spans="32:32" ht="15.65" x14ac:dyDescent="0.25">
      <c r="AF247" s="82"/>
    </row>
    <row r="248" spans="32:32" ht="15.65" x14ac:dyDescent="0.25">
      <c r="AF248" s="82"/>
    </row>
    <row r="249" spans="32:32" ht="15.65" x14ac:dyDescent="0.25">
      <c r="AF249" s="82"/>
    </row>
    <row r="250" spans="32:32" ht="15.65" x14ac:dyDescent="0.25">
      <c r="AF250" s="82"/>
    </row>
    <row r="251" spans="32:32" ht="15.65" x14ac:dyDescent="0.25">
      <c r="AF251" s="82"/>
    </row>
    <row r="252" spans="32:32" ht="15.65" x14ac:dyDescent="0.25">
      <c r="AF252" s="82"/>
    </row>
    <row r="253" spans="32:32" ht="15.65" x14ac:dyDescent="0.25">
      <c r="AF253" s="82"/>
    </row>
    <row r="254" spans="32:32" ht="15.65" x14ac:dyDescent="0.25">
      <c r="AF254" s="82"/>
    </row>
    <row r="255" spans="32:32" ht="15.65" x14ac:dyDescent="0.25">
      <c r="AF255" s="82"/>
    </row>
    <row r="256" spans="32:32" ht="15.65" x14ac:dyDescent="0.25">
      <c r="AF256" s="82"/>
    </row>
    <row r="257" spans="32:32" ht="15.65" x14ac:dyDescent="0.25">
      <c r="AF257" s="82"/>
    </row>
    <row r="258" spans="32:32" ht="15.65" x14ac:dyDescent="0.25">
      <c r="AF258" s="82"/>
    </row>
    <row r="259" spans="32:32" ht="15.65" x14ac:dyDescent="0.25">
      <c r="AF259" s="82"/>
    </row>
    <row r="260" spans="32:32" ht="15.65" x14ac:dyDescent="0.25">
      <c r="AF260" s="82"/>
    </row>
    <row r="261" spans="32:32" ht="15.65" x14ac:dyDescent="0.25">
      <c r="AF261" s="82"/>
    </row>
    <row r="262" spans="32:32" ht="15.65" x14ac:dyDescent="0.25">
      <c r="AF262" s="82"/>
    </row>
    <row r="263" spans="32:32" ht="15.65" x14ac:dyDescent="0.25">
      <c r="AF263" s="82"/>
    </row>
    <row r="264" spans="32:32" ht="15.65" x14ac:dyDescent="0.25">
      <c r="AF264" s="82"/>
    </row>
    <row r="265" spans="32:32" ht="15.65" x14ac:dyDescent="0.25">
      <c r="AF265" s="82"/>
    </row>
    <row r="266" spans="32:32" ht="15.65" x14ac:dyDescent="0.25">
      <c r="AF266" s="82"/>
    </row>
    <row r="267" spans="32:32" ht="15.65" x14ac:dyDescent="0.25">
      <c r="AF267" s="82"/>
    </row>
    <row r="268" spans="32:32" ht="15.65" x14ac:dyDescent="0.25">
      <c r="AF268" s="82"/>
    </row>
    <row r="269" spans="32:32" ht="15.65" x14ac:dyDescent="0.25">
      <c r="AF269" s="82"/>
    </row>
    <row r="270" spans="32:32" ht="15.65" x14ac:dyDescent="0.25">
      <c r="AF270" s="82"/>
    </row>
    <row r="271" spans="32:32" ht="15.65" x14ac:dyDescent="0.25">
      <c r="AF271" s="82"/>
    </row>
    <row r="272" spans="32:32" ht="15.65" x14ac:dyDescent="0.25">
      <c r="AF272" s="82"/>
    </row>
    <row r="273" spans="32:32" ht="15.65" x14ac:dyDescent="0.25">
      <c r="AF273" s="82"/>
    </row>
    <row r="274" spans="32:32" ht="15.65" x14ac:dyDescent="0.25">
      <c r="AF274" s="82"/>
    </row>
    <row r="275" spans="32:32" ht="15.65" x14ac:dyDescent="0.25">
      <c r="AF275" s="82"/>
    </row>
    <row r="276" spans="32:32" ht="15.65" x14ac:dyDescent="0.25">
      <c r="AF276" s="82"/>
    </row>
    <row r="277" spans="32:32" ht="15.65" x14ac:dyDescent="0.25">
      <c r="AF277" s="82"/>
    </row>
    <row r="278" spans="32:32" ht="15.65" x14ac:dyDescent="0.25">
      <c r="AF278" s="82"/>
    </row>
    <row r="279" spans="32:32" ht="15.65" x14ac:dyDescent="0.25">
      <c r="AF279" s="82"/>
    </row>
    <row r="280" spans="32:32" ht="15.65" x14ac:dyDescent="0.25">
      <c r="AF280" s="82"/>
    </row>
    <row r="281" spans="32:32" ht="15.65" x14ac:dyDescent="0.25">
      <c r="AF281" s="82"/>
    </row>
    <row r="282" spans="32:32" ht="15.65" x14ac:dyDescent="0.25">
      <c r="AF282" s="82"/>
    </row>
    <row r="283" spans="32:32" ht="15.65" x14ac:dyDescent="0.25">
      <c r="AF283" s="82"/>
    </row>
    <row r="284" spans="32:32" ht="15.65" x14ac:dyDescent="0.25">
      <c r="AF284" s="82"/>
    </row>
    <row r="285" spans="32:32" ht="15.65" x14ac:dyDescent="0.25">
      <c r="AF285" s="82"/>
    </row>
    <row r="286" spans="32:32" ht="15.65" x14ac:dyDescent="0.25">
      <c r="AF286" s="82"/>
    </row>
    <row r="287" spans="32:32" ht="15.65" x14ac:dyDescent="0.25">
      <c r="AF287" s="82"/>
    </row>
    <row r="288" spans="32:32" ht="15.65" x14ac:dyDescent="0.25">
      <c r="AF288" s="82"/>
    </row>
    <row r="289" spans="32:32" ht="15.65" x14ac:dyDescent="0.25">
      <c r="AF289" s="82"/>
    </row>
    <row r="290" spans="32:32" ht="15.65" x14ac:dyDescent="0.25">
      <c r="AF290" s="82"/>
    </row>
    <row r="291" spans="32:32" ht="15.65" x14ac:dyDescent="0.25">
      <c r="AF291" s="82"/>
    </row>
    <row r="292" spans="32:32" ht="15.65" x14ac:dyDescent="0.25">
      <c r="AF292" s="82"/>
    </row>
    <row r="293" spans="32:32" ht="15.65" x14ac:dyDescent="0.25">
      <c r="AF293" s="82"/>
    </row>
    <row r="294" spans="32:32" ht="15.65" x14ac:dyDescent="0.25">
      <c r="AF294" s="82"/>
    </row>
    <row r="295" spans="32:32" ht="15.65" x14ac:dyDescent="0.25">
      <c r="AF295" s="82"/>
    </row>
    <row r="296" spans="32:32" ht="15.65" x14ac:dyDescent="0.25">
      <c r="AF296" s="82"/>
    </row>
    <row r="297" spans="32:32" ht="15.65" x14ac:dyDescent="0.25">
      <c r="AF297" s="82"/>
    </row>
    <row r="298" spans="32:32" ht="15.65" x14ac:dyDescent="0.25">
      <c r="AF298" s="82"/>
    </row>
    <row r="299" spans="32:32" ht="15.65" x14ac:dyDescent="0.25">
      <c r="AF299" s="82"/>
    </row>
    <row r="300" spans="32:32" ht="15.65" x14ac:dyDescent="0.25">
      <c r="AF300" s="82"/>
    </row>
    <row r="301" spans="32:32" ht="15.65" x14ac:dyDescent="0.25">
      <c r="AF301" s="82"/>
    </row>
    <row r="302" spans="32:32" ht="15.65" x14ac:dyDescent="0.25">
      <c r="AF302" s="82"/>
    </row>
    <row r="303" spans="32:32" ht="15.65" x14ac:dyDescent="0.25">
      <c r="AF303" s="82"/>
    </row>
    <row r="304" spans="32:32" ht="15.65" x14ac:dyDescent="0.25">
      <c r="AF304" s="82"/>
    </row>
    <row r="305" spans="32:32" ht="15.65" x14ac:dyDescent="0.25">
      <c r="AF305" s="82"/>
    </row>
    <row r="306" spans="32:32" ht="15.65" x14ac:dyDescent="0.25">
      <c r="AF306" s="82"/>
    </row>
    <row r="307" spans="32:32" ht="15.65" x14ac:dyDescent="0.25">
      <c r="AF307" s="82"/>
    </row>
    <row r="308" spans="32:32" ht="15.65" x14ac:dyDescent="0.25">
      <c r="AF308" s="82"/>
    </row>
    <row r="309" spans="32:32" ht="15.65" x14ac:dyDescent="0.25">
      <c r="AF309" s="82"/>
    </row>
    <row r="310" spans="32:32" ht="15.65" x14ac:dyDescent="0.25">
      <c r="AF310" s="82"/>
    </row>
    <row r="311" spans="32:32" ht="15.65" x14ac:dyDescent="0.25">
      <c r="AF311" s="82"/>
    </row>
    <row r="312" spans="32:32" ht="15.65" x14ac:dyDescent="0.25">
      <c r="AF312" s="82"/>
    </row>
    <row r="313" spans="32:32" ht="15.65" x14ac:dyDescent="0.25">
      <c r="AF313" s="82"/>
    </row>
    <row r="314" spans="32:32" ht="15.65" x14ac:dyDescent="0.25">
      <c r="AF314" s="82"/>
    </row>
    <row r="315" spans="32:32" ht="15.65" x14ac:dyDescent="0.25">
      <c r="AF315" s="82"/>
    </row>
    <row r="316" spans="32:32" ht="15.65" x14ac:dyDescent="0.25">
      <c r="AF316" s="82"/>
    </row>
    <row r="317" spans="32:32" ht="15.65" x14ac:dyDescent="0.25">
      <c r="AF317" s="82"/>
    </row>
    <row r="318" spans="32:32" ht="15.65" x14ac:dyDescent="0.25">
      <c r="AF318" s="82"/>
    </row>
    <row r="319" spans="32:32" ht="15.65" x14ac:dyDescent="0.25">
      <c r="AF319" s="82"/>
    </row>
    <row r="320" spans="32:32" ht="15.65" x14ac:dyDescent="0.25">
      <c r="AF320" s="82"/>
    </row>
    <row r="321" spans="32:32" ht="15.65" x14ac:dyDescent="0.25">
      <c r="AF321" s="82"/>
    </row>
    <row r="322" spans="32:32" ht="15.65" x14ac:dyDescent="0.25">
      <c r="AF322" s="82"/>
    </row>
    <row r="323" spans="32:32" ht="15.65" x14ac:dyDescent="0.25">
      <c r="AF323" s="82"/>
    </row>
    <row r="324" spans="32:32" ht="15.65" x14ac:dyDescent="0.25">
      <c r="AF324" s="82"/>
    </row>
    <row r="325" spans="32:32" ht="15.65" x14ac:dyDescent="0.25">
      <c r="AF325" s="82"/>
    </row>
    <row r="326" spans="32:32" ht="15.65" x14ac:dyDescent="0.25">
      <c r="AF326" s="82"/>
    </row>
    <row r="327" spans="32:32" ht="15.65" x14ac:dyDescent="0.25">
      <c r="AF327" s="82"/>
    </row>
    <row r="328" spans="32:32" ht="15.65" x14ac:dyDescent="0.25">
      <c r="AF328" s="82"/>
    </row>
    <row r="329" spans="32:32" ht="15.65" x14ac:dyDescent="0.25">
      <c r="AF329" s="82"/>
    </row>
    <row r="330" spans="32:32" ht="15.65" x14ac:dyDescent="0.25">
      <c r="AF330" s="82"/>
    </row>
    <row r="331" spans="32:32" ht="15.65" x14ac:dyDescent="0.25">
      <c r="AF331" s="82"/>
    </row>
    <row r="332" spans="32:32" ht="15.65" x14ac:dyDescent="0.25">
      <c r="AF332" s="82"/>
    </row>
    <row r="333" spans="32:32" ht="15.65" x14ac:dyDescent="0.25">
      <c r="AF333" s="82"/>
    </row>
    <row r="334" spans="32:32" ht="15.65" x14ac:dyDescent="0.25">
      <c r="AF334" s="82"/>
    </row>
    <row r="335" spans="32:32" ht="15.65" x14ac:dyDescent="0.25">
      <c r="AF335" s="82"/>
    </row>
    <row r="336" spans="32:32" ht="15.65" x14ac:dyDescent="0.25">
      <c r="AF336" s="82"/>
    </row>
    <row r="337" spans="32:32" ht="15.65" x14ac:dyDescent="0.25">
      <c r="AF337" s="82"/>
    </row>
    <row r="338" spans="32:32" ht="15.65" x14ac:dyDescent="0.25">
      <c r="AF338" s="82"/>
    </row>
    <row r="339" spans="32:32" ht="15.65" x14ac:dyDescent="0.25">
      <c r="AF339" s="82"/>
    </row>
    <row r="340" spans="32:32" ht="15.65" x14ac:dyDescent="0.25">
      <c r="AF340" s="82"/>
    </row>
    <row r="341" spans="32:32" ht="15.65" x14ac:dyDescent="0.25">
      <c r="AF341" s="82"/>
    </row>
    <row r="342" spans="32:32" ht="15.65" x14ac:dyDescent="0.25">
      <c r="AF342" s="82"/>
    </row>
    <row r="343" spans="32:32" ht="15.65" x14ac:dyDescent="0.25">
      <c r="AF343" s="82"/>
    </row>
    <row r="344" spans="32:32" ht="15.65" x14ac:dyDescent="0.25">
      <c r="AF344" s="82"/>
    </row>
    <row r="345" spans="32:32" ht="15.65" x14ac:dyDescent="0.25">
      <c r="AF345" s="82"/>
    </row>
    <row r="346" spans="32:32" ht="15.65" x14ac:dyDescent="0.25">
      <c r="AF346" s="82"/>
    </row>
    <row r="347" spans="32:32" ht="15.65" x14ac:dyDescent="0.25">
      <c r="AF347" s="82"/>
    </row>
    <row r="348" spans="32:32" ht="15.65" x14ac:dyDescent="0.25">
      <c r="AF348" s="82"/>
    </row>
    <row r="349" spans="32:32" ht="15.65" x14ac:dyDescent="0.25">
      <c r="AF349" s="82"/>
    </row>
    <row r="350" spans="32:32" ht="15.65" x14ac:dyDescent="0.25">
      <c r="AF350" s="82"/>
    </row>
    <row r="351" spans="32:32" ht="15.65" x14ac:dyDescent="0.25">
      <c r="AF351" s="82"/>
    </row>
    <row r="352" spans="32:32" ht="15.65" x14ac:dyDescent="0.25">
      <c r="AF352" s="82"/>
    </row>
    <row r="353" spans="32:32" ht="15.65" x14ac:dyDescent="0.25">
      <c r="AF353" s="82"/>
    </row>
    <row r="354" spans="32:32" ht="15.65" x14ac:dyDescent="0.25">
      <c r="AF354" s="82"/>
    </row>
    <row r="355" spans="32:32" ht="15.65" x14ac:dyDescent="0.25">
      <c r="AF355" s="82"/>
    </row>
    <row r="356" spans="32:32" ht="15.65" x14ac:dyDescent="0.25">
      <c r="AF356" s="82"/>
    </row>
    <row r="357" spans="32:32" ht="15.65" x14ac:dyDescent="0.25">
      <c r="AF357" s="82"/>
    </row>
    <row r="358" spans="32:32" ht="15.65" x14ac:dyDescent="0.25">
      <c r="AF358" s="82"/>
    </row>
    <row r="359" spans="32:32" ht="15.65" x14ac:dyDescent="0.25">
      <c r="AF359" s="82"/>
    </row>
    <row r="360" spans="32:32" ht="15.65" x14ac:dyDescent="0.25">
      <c r="AF360" s="82"/>
    </row>
    <row r="361" spans="32:32" ht="15.65" x14ac:dyDescent="0.25">
      <c r="AF361" s="82"/>
    </row>
    <row r="362" spans="32:32" ht="15.65" x14ac:dyDescent="0.25">
      <c r="AF362" s="82"/>
    </row>
    <row r="363" spans="32:32" ht="15.65" x14ac:dyDescent="0.25">
      <c r="AF363" s="82"/>
    </row>
    <row r="364" spans="32:32" ht="15.65" x14ac:dyDescent="0.25">
      <c r="AF364" s="82"/>
    </row>
    <row r="365" spans="32:32" ht="15.65" x14ac:dyDescent="0.25">
      <c r="AF365" s="82"/>
    </row>
    <row r="366" spans="32:32" ht="15.65" x14ac:dyDescent="0.25">
      <c r="AF366" s="82"/>
    </row>
    <row r="367" spans="32:32" ht="15.65" x14ac:dyDescent="0.25">
      <c r="AF367" s="82"/>
    </row>
    <row r="368" spans="32:32" ht="15.65" x14ac:dyDescent="0.25">
      <c r="AF368" s="82"/>
    </row>
    <row r="369" spans="32:32" ht="15.65" x14ac:dyDescent="0.25">
      <c r="AF369" s="82"/>
    </row>
    <row r="370" spans="32:32" ht="15.65" x14ac:dyDescent="0.25">
      <c r="AF370" s="82"/>
    </row>
    <row r="371" spans="32:32" ht="15.65" x14ac:dyDescent="0.25">
      <c r="AF371" s="82"/>
    </row>
    <row r="372" spans="32:32" ht="15.65" x14ac:dyDescent="0.25">
      <c r="AF372" s="82"/>
    </row>
    <row r="373" spans="32:32" ht="15.65" x14ac:dyDescent="0.25">
      <c r="AF373" s="82"/>
    </row>
    <row r="374" spans="32:32" ht="15.65" x14ac:dyDescent="0.25">
      <c r="AF374" s="82"/>
    </row>
    <row r="375" spans="32:32" ht="15.65" x14ac:dyDescent="0.25">
      <c r="AF375" s="82"/>
    </row>
    <row r="376" spans="32:32" ht="15.65" x14ac:dyDescent="0.25">
      <c r="AF376" s="82"/>
    </row>
    <row r="377" spans="32:32" ht="15.65" x14ac:dyDescent="0.25">
      <c r="AF377" s="82"/>
    </row>
    <row r="378" spans="32:32" ht="15.65" x14ac:dyDescent="0.25">
      <c r="AF378" s="82"/>
    </row>
    <row r="379" spans="32:32" ht="15.65" x14ac:dyDescent="0.25">
      <c r="AF379" s="82"/>
    </row>
    <row r="380" spans="32:32" ht="15.65" x14ac:dyDescent="0.25">
      <c r="AF380" s="82"/>
    </row>
    <row r="381" spans="32:32" ht="15.65" x14ac:dyDescent="0.25">
      <c r="AF381" s="82"/>
    </row>
    <row r="382" spans="32:32" ht="15.65" x14ac:dyDescent="0.25">
      <c r="AF382" s="82"/>
    </row>
    <row r="383" spans="32:32" ht="15.65" x14ac:dyDescent="0.25">
      <c r="AF383" s="82"/>
    </row>
    <row r="384" spans="32:32" ht="15.65" x14ac:dyDescent="0.25">
      <c r="AF384" s="82"/>
    </row>
    <row r="385" spans="32:32" ht="15.65" x14ac:dyDescent="0.25">
      <c r="AF385" s="82"/>
    </row>
    <row r="386" spans="32:32" ht="15.65" x14ac:dyDescent="0.25">
      <c r="AF386" s="82"/>
    </row>
    <row r="387" spans="32:32" ht="15.65" x14ac:dyDescent="0.25">
      <c r="AF387" s="82"/>
    </row>
    <row r="388" spans="32:32" ht="15.65" x14ac:dyDescent="0.25">
      <c r="AF388" s="82"/>
    </row>
    <row r="389" spans="32:32" ht="15.65" x14ac:dyDescent="0.25">
      <c r="AF389" s="82"/>
    </row>
    <row r="390" spans="32:32" ht="15.65" x14ac:dyDescent="0.25">
      <c r="AF390" s="82"/>
    </row>
    <row r="391" spans="32:32" ht="15.65" x14ac:dyDescent="0.25">
      <c r="AF391" s="82"/>
    </row>
    <row r="392" spans="32:32" ht="15.65" x14ac:dyDescent="0.25">
      <c r="AF392" s="82"/>
    </row>
    <row r="393" spans="32:32" ht="15.65" x14ac:dyDescent="0.25">
      <c r="AF393" s="82"/>
    </row>
    <row r="394" spans="32:32" ht="15.65" x14ac:dyDescent="0.25">
      <c r="AF394" s="82"/>
    </row>
    <row r="395" spans="32:32" ht="15.65" x14ac:dyDescent="0.25">
      <c r="AF395" s="82"/>
    </row>
    <row r="396" spans="32:32" ht="15.65" x14ac:dyDescent="0.25">
      <c r="AF396" s="82"/>
    </row>
    <row r="397" spans="32:32" ht="15.65" x14ac:dyDescent="0.25">
      <c r="AF397" s="82"/>
    </row>
    <row r="398" spans="32:32" ht="15.65" x14ac:dyDescent="0.25">
      <c r="AF398" s="82"/>
    </row>
    <row r="399" spans="32:32" ht="15.65" x14ac:dyDescent="0.25">
      <c r="AF399" s="82"/>
    </row>
    <row r="400" spans="32:32" ht="15.65" x14ac:dyDescent="0.25">
      <c r="AF400" s="82"/>
    </row>
    <row r="401" spans="32:32" ht="15.65" x14ac:dyDescent="0.25">
      <c r="AF401" s="82"/>
    </row>
    <row r="402" spans="32:32" ht="15.65" x14ac:dyDescent="0.25">
      <c r="AF402" s="82"/>
    </row>
    <row r="403" spans="32:32" ht="15.65" x14ac:dyDescent="0.25">
      <c r="AF403" s="82"/>
    </row>
    <row r="404" spans="32:32" ht="15.65" x14ac:dyDescent="0.25">
      <c r="AF404" s="82"/>
    </row>
    <row r="405" spans="32:32" ht="15.65" x14ac:dyDescent="0.25">
      <c r="AF405" s="82"/>
    </row>
    <row r="406" spans="32:32" ht="15.65" x14ac:dyDescent="0.25">
      <c r="AF406" s="82"/>
    </row>
    <row r="407" spans="32:32" ht="15.65" x14ac:dyDescent="0.25">
      <c r="AF407" s="82"/>
    </row>
    <row r="408" spans="32:32" ht="15.65" x14ac:dyDescent="0.25">
      <c r="AF408" s="82"/>
    </row>
    <row r="409" spans="32:32" ht="15.65" x14ac:dyDescent="0.25">
      <c r="AF409" s="82"/>
    </row>
    <row r="410" spans="32:32" ht="15.65" x14ac:dyDescent="0.25">
      <c r="AF410" s="82"/>
    </row>
    <row r="411" spans="32:32" ht="15.65" x14ac:dyDescent="0.25">
      <c r="AF411" s="82"/>
    </row>
    <row r="412" spans="32:32" ht="15.65" x14ac:dyDescent="0.25">
      <c r="AF412" s="82"/>
    </row>
    <row r="413" spans="32:32" ht="15.65" x14ac:dyDescent="0.25">
      <c r="AF413" s="82"/>
    </row>
    <row r="414" spans="32:32" ht="15.65" x14ac:dyDescent="0.25">
      <c r="AF414" s="82"/>
    </row>
    <row r="415" spans="32:32" ht="15.65" x14ac:dyDescent="0.25">
      <c r="AF415" s="82"/>
    </row>
    <row r="416" spans="32:32" ht="15.65" x14ac:dyDescent="0.25">
      <c r="AF416" s="82"/>
    </row>
    <row r="417" spans="32:32" ht="15.65" x14ac:dyDescent="0.25">
      <c r="AF417" s="82"/>
    </row>
    <row r="418" spans="32:32" ht="15.65" x14ac:dyDescent="0.25">
      <c r="AF418" s="82"/>
    </row>
    <row r="419" spans="32:32" ht="15.65" x14ac:dyDescent="0.25">
      <c r="AF419" s="82"/>
    </row>
    <row r="420" spans="32:32" ht="15.65" x14ac:dyDescent="0.25">
      <c r="AF420" s="85"/>
    </row>
    <row r="421" spans="32:32" ht="15.65" x14ac:dyDescent="0.25">
      <c r="AF421" s="51"/>
    </row>
    <row r="422" spans="32:32" x14ac:dyDescent="0.25">
      <c r="AF422" s="52"/>
    </row>
    <row r="427" spans="32:32" x14ac:dyDescent="0.25">
      <c r="AF427" s="48"/>
    </row>
    <row r="428" spans="32:32" x14ac:dyDescent="0.25">
      <c r="AF428" s="48"/>
    </row>
    <row r="429" spans="32:32" x14ac:dyDescent="0.25">
      <c r="AF429" s="48"/>
    </row>
    <row r="430" spans="32:32" x14ac:dyDescent="0.25">
      <c r="AF430" s="48"/>
    </row>
    <row r="431" spans="32:32" x14ac:dyDescent="0.25">
      <c r="AF431" s="48"/>
    </row>
  </sheetData>
  <sheetProtection sheet="1" objects="1" scenarios="1" formatColumns="0" formatRows="0" selectLockedCells="1" sort="0" autoFilter="0" pivotTables="0"/>
  <protectedRanges>
    <protectedRange sqref="F143:F144" name="Rango1_1_27"/>
  </protectedRanges>
  <autoFilter ref="A9:BE150"/>
  <mergeCells count="93">
    <mergeCell ref="AW151:AX151"/>
    <mergeCell ref="AW154:AX154"/>
    <mergeCell ref="BF71:BG71"/>
    <mergeCell ref="BJ71:BK71"/>
    <mergeCell ref="AW155:AX155"/>
    <mergeCell ref="BF72:BG72"/>
    <mergeCell ref="BJ72:BK72"/>
    <mergeCell ref="AW152:AX152"/>
    <mergeCell ref="AW153:AX153"/>
    <mergeCell ref="U149:AU149"/>
    <mergeCell ref="AW149:AX149"/>
    <mergeCell ref="S148:T148"/>
    <mergeCell ref="U148:AU148"/>
    <mergeCell ref="BF69:BG69"/>
    <mergeCell ref="BF70:BG70"/>
    <mergeCell ref="A150:C150"/>
    <mergeCell ref="D150:R150"/>
    <mergeCell ref="S150:T150"/>
    <mergeCell ref="A149:C149"/>
    <mergeCell ref="D149:R149"/>
    <mergeCell ref="S149:T149"/>
    <mergeCell ref="BF66:BG66"/>
    <mergeCell ref="BJ66:BK66"/>
    <mergeCell ref="BF67:BG67"/>
    <mergeCell ref="BJ67:BK67"/>
    <mergeCell ref="AW150:AX150"/>
    <mergeCell ref="BF68:BG68"/>
    <mergeCell ref="BJ68:BK68"/>
    <mergeCell ref="BJ69:BK69"/>
    <mergeCell ref="BJ70:BK70"/>
    <mergeCell ref="BX9:BX13"/>
    <mergeCell ref="BM9:BM13"/>
    <mergeCell ref="BL9:BL13"/>
    <mergeCell ref="BK9:BK13"/>
    <mergeCell ref="BN9:BN13"/>
    <mergeCell ref="BO9:BO13"/>
    <mergeCell ref="BP9:BP13"/>
    <mergeCell ref="BQ9:BQ13"/>
    <mergeCell ref="BR9:BS13"/>
    <mergeCell ref="BV9:BW13"/>
    <mergeCell ref="BT9:BT13"/>
    <mergeCell ref="BU9:BU13"/>
    <mergeCell ref="BF3:BG3"/>
    <mergeCell ref="BJ3:BK3"/>
    <mergeCell ref="BG9:BH13"/>
    <mergeCell ref="BI9:BJ13"/>
    <mergeCell ref="BF9:BF13"/>
    <mergeCell ref="BF4:BG4"/>
    <mergeCell ref="BJ4:BK4"/>
    <mergeCell ref="BF5:BG5"/>
    <mergeCell ref="BJ5:BK5"/>
    <mergeCell ref="BF6:BG6"/>
    <mergeCell ref="BJ6:BK6"/>
    <mergeCell ref="BF7:BG7"/>
    <mergeCell ref="BJ7:BK7"/>
    <mergeCell ref="BF8:BG8"/>
    <mergeCell ref="BJ8:BK8"/>
    <mergeCell ref="BF1:BG1"/>
    <mergeCell ref="BJ1:BK1"/>
    <mergeCell ref="D2:AP2"/>
    <mergeCell ref="AQ2:AU2"/>
    <mergeCell ref="AW2:AX2"/>
    <mergeCell ref="BF2:BG2"/>
    <mergeCell ref="BJ2:BK2"/>
    <mergeCell ref="AW1:AX1"/>
    <mergeCell ref="A147:C147"/>
    <mergeCell ref="A148:C148"/>
    <mergeCell ref="D147:R147"/>
    <mergeCell ref="D148:R148"/>
    <mergeCell ref="D3:AP3"/>
    <mergeCell ref="AJ8:BE8"/>
    <mergeCell ref="U8:AB8"/>
    <mergeCell ref="AD8:AI8"/>
    <mergeCell ref="AW148:AX148"/>
    <mergeCell ref="U147:AU147"/>
    <mergeCell ref="AW147:AX147"/>
    <mergeCell ref="AQ3:AU3"/>
    <mergeCell ref="AW3:AX3"/>
    <mergeCell ref="AW6:AX6"/>
    <mergeCell ref="S147:T147"/>
    <mergeCell ref="D4:AP5"/>
    <mergeCell ref="S8:T8"/>
    <mergeCell ref="AQ4:AU4"/>
    <mergeCell ref="AW4:AX4"/>
    <mergeCell ref="AW146:AX146"/>
    <mergeCell ref="AQ5:AU5"/>
    <mergeCell ref="AW5:AX5"/>
    <mergeCell ref="AW7:AX7"/>
    <mergeCell ref="A2:C5"/>
    <mergeCell ref="A8:F8"/>
    <mergeCell ref="H8:I8"/>
    <mergeCell ref="J8:P8"/>
    <mergeCell ref="Q8:R8"/>
  </mergeCells>
  <phoneticPr fontId="25" type="noConversion"/>
  <dataValidations count="18">
    <dataValidation type="list" allowBlank="1" showInputMessage="1" showErrorMessage="1" sqref="C122:C125 C60:C64 C53:C58 C13:C16 C26:C29 C31:C33 C114:C120 C86:C90 C107:C112 C98:C101 C80:C84 C45:C46 C92:C96 C67:C72 C127:C131 C74 C76:C78 C11 C48:C50 C143:C144">
      <formula1>INDIRECT(B11)</formula1>
    </dataValidation>
    <dataValidation type="list" allowBlank="1" showInputMessage="1" showErrorMessage="1" sqref="O25:O33 O44:O51 O53:O74 O76:O101 O10:O16 O106:O145">
      <formula1>Frecuencia</formula1>
    </dataValidation>
    <dataValidation type="list" allowBlank="1" showInputMessage="1" showErrorMessage="1" sqref="U25:AB33 U44:AB51 U53:AB74 U76:AB101 U10:AB16 U106:AB145">
      <formula1>"SI,NO,N/A"</formula1>
    </dataValidation>
    <dataValidation type="list" allowBlank="1" showInputMessage="1" showErrorMessage="1" sqref="J25:J33 J54:J74 J76:J101 J10:J16 J45:J51 J106:J146">
      <formula1>"FÍSICO, DIGITAL, AMBOS"</formula1>
    </dataValidation>
    <dataValidation type="list" allowBlank="1" showInputMessage="1" showErrorMessage="1" sqref="K25 K27:K33 K54:K74 K76:K101 K10:K16 K44:K51 K106:K146">
      <formula1>"ESPAÑOL,INGLÉS"</formula1>
    </dataValidation>
    <dataValidation type="list" allowBlank="1" showInputMessage="1" showErrorMessage="1" sqref="L25:L33 L54:L74 L76:L101 L10:L16 L45:L51 L106:L146">
      <formula1>"INFORMACIÓN PUBLICADA, INFORMACIÓN DISPONIBLE"</formula1>
    </dataValidation>
    <dataValidation type="list" allowBlank="1" showErrorMessage="1" sqref="L17:L24 L34:L43 L52:L53">
      <formula1>"INFORMACIÓN PUBLICADA,INFORMACIÓN DISPONIBLE"</formula1>
    </dataValidation>
    <dataValidation type="list" allowBlank="1" showErrorMessage="1" sqref="J17:J24 J34:J43 J52:J53">
      <formula1>"FÍSICO,DIGITAL,AMBOS"</formula1>
    </dataValidation>
    <dataValidation type="list" allowBlank="1" showErrorMessage="1" sqref="K17:K24 K34:K43 K52:K53">
      <formula1>"ESPAÑOL,INGLÉS"</formula1>
    </dataValidation>
    <dataValidation type="list" allowBlank="1" showErrorMessage="1" sqref="U17:AB24 U34:AB43 U52:AB52">
      <formula1>"SI,NO,N/A"</formula1>
    </dataValidation>
    <dataValidation type="list" allowBlank="1" showErrorMessage="1" sqref="C18:C21 C23:C24 C35:C38 C40:C43">
      <formula1>INDIRECT(B18)</formula1>
    </dataValidation>
    <dataValidation type="list" allowBlank="1" showErrorMessage="1" sqref="O17:O24 O34:O43 O52">
      <formula1>Frecuencia</formula1>
    </dataValidation>
    <dataValidation type="list" allowBlank="1" showInputMessage="1" showErrorMessage="1" sqref="L102:L105">
      <formula1>"INFORMACIÓN PUBLICADA,INFORMACIÓN DISPONIBLE"</formula1>
      <formula2>0</formula2>
    </dataValidation>
    <dataValidation type="list" allowBlank="1" showInputMessage="1" showErrorMessage="1" sqref="K102:K105">
      <formula1>"ESPAÑOL,INGLÉS"</formula1>
      <formula2>0</formula2>
    </dataValidation>
    <dataValidation type="list" allowBlank="1" showInputMessage="1" showErrorMessage="1" sqref="J102:J105">
      <formula1>"FÍSICO,DIGITAL,AMBOS"</formula1>
      <formula2>0</formula2>
    </dataValidation>
    <dataValidation type="list" allowBlank="1" showInputMessage="1" showErrorMessage="1" sqref="U102:AB105">
      <formula1>"SI,NO,N/A"</formula1>
      <formula2>0</formula2>
    </dataValidation>
    <dataValidation type="list" allowBlank="1" showInputMessage="1" showErrorMessage="1" sqref="O102:O105">
      <formula1>Frecuencia</formula1>
      <formula2>0</formula2>
    </dataValidation>
    <dataValidation type="list" allowBlank="1" showInputMessage="1" showErrorMessage="1" sqref="C103:C105">
      <formula1>INDIRECT(B120)</formula1>
      <formula2>0</formula2>
    </dataValidation>
  </dataValidations>
  <printOptions horizontalCentered="1"/>
  <pageMargins left="0.39370078740157483" right="0.19685039370078741" top="0.39370078740157483" bottom="0" header="0.31496062992125984" footer="0.31496062992125984"/>
  <pageSetup scale="35" orientation="landscape" r:id="rId1"/>
  <drawing r:id="rId2"/>
  <extLst>
    <ext xmlns:x14="http://schemas.microsoft.com/office/spreadsheetml/2009/9/main" uri="{CCE6A557-97BC-4b89-ADB6-D9C93CAAB3DF}">
      <x14:dataValidations xmlns:xm="http://schemas.microsoft.com/office/excel/2006/main" count="34">
        <x14:dataValidation type="list" allowBlank="1" showInputMessage="1" showErrorMessage="1">
          <x14:formula1>
            <xm:f>Tipologías!$A$38:$A$42</xm:f>
          </x14:formula1>
          <xm:sqref>AI127:AI131 AI122:AI125 AI98:AI101 AI66:AI72 AI60:AI64 AI54:AI58 AI80:AI84 AI76:AI78 AI92:AI96 AI86:AI90 AI74</xm:sqref>
        </x14:dataValidation>
        <x14:dataValidation type="list" allowBlank="1" showInputMessage="1" showErrorMessage="1">
          <x14:formula1>
            <xm:f>Tipologías!$A$56:$A$62</xm:f>
          </x14:formula1>
          <xm:sqref>G54:G58 G76:G78 G98:G101 G122:G125 G127:G131 G60:G64 G66:G72 G80:G84 G86:G90 G92:G96 G74</xm:sqref>
        </x14:dataValidation>
        <x14:dataValidation type="list" allowBlank="1" showInputMessage="1" showErrorMessage="1">
          <x14:formula1>
            <xm:f>Tipologías!$A$46:$A$53</xm:f>
          </x14:formula1>
          <xm:sqref>AJ127:AJ131 AJ122:AJ125 AJ98:AJ101 AJ66:AJ72 AJ60:AJ64 AJ54:AJ58 AJ80:AJ84 AJ76:AJ78 AJ92:AJ96 AJ86:AJ90 AJ74</xm:sqref>
        </x14:dataValidation>
        <x14:dataValidation type="list" allowBlank="1" showInputMessage="1" showErrorMessage="1">
          <x14:formula1>
            <xm:f>Tipologías!$A$29:$A$33</xm:f>
          </x14:formula1>
          <xm:sqref>AG127:AG131 AG98:AG101 AG122:AG125 AG66:AG72 AG60:AG64 AG54:AG58 AG80:AG84 AG76:AG78 AG92:AG96 AG86:AG90 AG74</xm:sqref>
        </x14:dataValidation>
        <x14:dataValidation type="list" allowBlank="1" showInputMessage="1" showErrorMessage="1">
          <x14:formula1>
            <xm:f>Tipologías!$F$51:$F$66</xm:f>
          </x14:formula1>
          <xm:sqref>C66</xm:sqref>
        </x14:dataValidation>
        <x14:dataValidation type="list" allowBlank="1" showInputMessage="1" showErrorMessage="1">
          <x14:formula1>
            <xm:f>Tipologías!$B$3:$B$17</xm:f>
          </x14:formula1>
          <xm:sqref>AD76:AD101 AD121:AD131 AD54:AD74</xm:sqref>
        </x14:dataValidation>
        <x14:dataValidation type="list" allowBlank="1" showInputMessage="1" showErrorMessage="1">
          <x14:formula1>
            <xm:f>Tipologías!$A$21:$A$24</xm:f>
          </x14:formula1>
          <xm:sqref>AE76:AE101 AE121:AE131 AE54:AE74</xm:sqref>
        </x14:dataValidation>
        <x14:dataValidation type="list" allowBlank="1" showInputMessage="1" showErrorMessage="1">
          <x14:formula1>
            <xm:f>Tipologías!$D$45:$D$48</xm:f>
          </x14:formula1>
          <xm:sqref>BA76:BA101 BA121:BA131 BA54:BA74</xm:sqref>
        </x14:dataValidation>
        <x14:dataValidation type="list" allowBlank="1" showInputMessage="1" showErrorMessage="1">
          <x14:formula1>
            <xm:f>Tipologías!$G$21:$G$38</xm:f>
          </x14:formula1>
          <xm:sqref>BC116 BC121:BC131 BC54:BC74 BC76:BC101</xm:sqref>
        </x14:dataValidation>
        <x14:dataValidation type="list" allowBlank="1" showInputMessage="1" showErrorMessage="1">
          <x14:formula1>
            <xm:f>Tipologías!$D$51:$D$73</xm:f>
          </x14:formula1>
          <xm:sqref>D76:D101 D121:D131 D54:D74</xm:sqref>
        </x14:dataValidation>
        <x14:dataValidation type="list" allowBlank="1" showInputMessage="1" showErrorMessage="1">
          <x14:formula1>
            <xm:f>Tipologías!$A$80:$A$83</xm:f>
          </x14:formula1>
          <xm:sqref>B76:B101 B121:B131 B54:B74</xm:sqref>
        </x14:dataValidation>
        <x14:dataValidation type="list" allowBlank="1" showInputMessage="1" showErrorMessage="1">
          <x14:formula1>
            <xm:f>'C:\users\user\documents\scrd 2022\activos de informaciòn\fase i\[20221000162773  matriz inventario activos de información 2022 vf - despacho.xlsx]Tipologías'!#REF!</xm:f>
          </x14:formula1>
          <xm:sqref>B10:B11 BA10:BA11 BC10:BC11 AI10:AJ11 AG10:AG11 G10:G11 AD10:AE11 D10:D11 C10</xm:sqref>
        </x14:dataValidation>
        <x14:dataValidation type="list" allowBlank="1" showInputMessage="1" showErrorMessage="1">
          <x14:formula1>
            <xm:f>'C:\users\user\documents\scrd 2022\activos de informaciòn\fase i\[20221500160723 matriz inventario activos de información 2022 vf - ocid.xlsx]Tipologías'!#REF!</xm:f>
          </x14:formula1>
          <xm:sqref>B12:B16 BA12:BA16 BC12:BC16 AI12:AJ16 AG12:AG16 G12:G16 AD12:AE16 D12:D16 C12</xm:sqref>
        </x14:dataValidation>
        <x14:dataValidation type="list" allowBlank="1" showErrorMessage="1">
          <x14:formula1>
            <xm:f>'C:\users\user\documents\scrd 2022\activos de informaciòn\fase i\[20222200160503  matriz inventario activos de información 2022 vf dirección fomento.xlsx]tipologías'!#REF!</xm:f>
          </x14:formula1>
          <xm:sqref>C17 BA17:BA24 BA37 BC17:BC24 AI17:AJ21 AI23:AJ24 AG17:AG21 AG23:AG24 B17:B24 G17:G21 G23:G24 AD17:AE24 D17:D24</xm:sqref>
        </x14:dataValidation>
        <x14:dataValidation type="list" allowBlank="1" showInputMessage="1" showErrorMessage="1">
          <x14:formula1>
            <xm:f>'C:\users\user\documents\scrd 2022\activos de informaciòn\fase i\[20222400161573 matriz inventario activos de información 2022 vf direccion de economia estudios y politica 25-04-22.xlsx]Tipologías'!#REF!</xm:f>
          </x14:formula1>
          <xm:sqref>B25:B33 BA25:BA33 BC25:BC33 BC37 AI31:AJ33 AI25:AJ29 AG31:AG33 AG25:AG29 AD37 G31:G33 G25:G29 AD25:AE33 D25:D33 C25</xm:sqref>
        </x14:dataValidation>
        <x14:dataValidation type="list" allowBlank="1" showErrorMessage="1">
          <x14:formula1>
            <xm:f>'C:\Users\User\Documents\SCRD 2022\Activos de Informaciòn\Fase II\[20227000212313 Matriz de activos de Inf. Corporativa Final.xlsx]Tipologías'!#REF!</xm:f>
          </x14:formula1>
          <xm:sqref>AE34:AE43 BA34:BA36 BA38:BA43 BC34:BC36 BC38:BC43 AI34:AJ38 AI40:AJ43 AG34:AG38 AG40:AG43 D34:D43 B34:B43 C34 AD34:AD36 AD38:AD43 G34:G38 G40:G43</xm:sqref>
        </x14:dataValidation>
        <x14:dataValidation type="list" allowBlank="1" showInputMessage="1" showErrorMessage="1">
          <x14:formula1>
            <xm:f>'C:\users\user\documents\scrd 2022\activos de informaciòn\fase ii\[20227300216533 matriz inventario activos información 2022 th  final .xlsx]Tipologías'!#REF!</xm:f>
          </x14:formula1>
          <xm:sqref>G44:G46 C44 D44:D51 AD44:AE51 G48:G50 AG44:AG51 AI44:AJ51 BC44:BC51 BA44:BA51 B44:B51</xm:sqref>
        </x14:dataValidation>
        <x14:dataValidation type="list" allowBlank="1" showInputMessage="1" showErrorMessage="1">
          <x14:formula1>
            <xm:f>'C:\users\user\documents\scrd 2022\activos de informaciòn\fase ii\[20227200212553 matriz de activos de inf. financiera final.xlsx]Tipologías'!#REF!</xm:f>
          </x14:formula1>
          <xm:sqref>B53 BA53 BC53 AI53:AJ53 AG53 G53 AD53:AE53 D53</xm:sqref>
        </x14:dataValidation>
        <x14:dataValidation type="list" allowBlank="1" showInputMessage="1" showErrorMessage="1">
          <x14:formula1>
            <xm:f>'C:\users\user\documents\scrd 2022\activos de informaciòn\fase iv\[20221100349193 matriz de activos de inf. juridica final.xlsx]Tipologías'!#REF!</xm:f>
          </x14:formula1>
          <x14:formula2>
            <xm:f>0</xm:f>
          </x14:formula2>
          <xm:sqref>B102:B105 BA102:BA105 BC102:BC105 AI102:AJ105 AG102:AG105 AD102:AE105 G102:G105 C102 D102:D105</xm:sqref>
        </x14:dataValidation>
        <x14:dataValidation type="list" allowBlank="1" showInputMessage="1" showErrorMessage="1">
          <x14:formula1>
            <xm:f>'C:\users\user\documents\scrd 2022\activos de informaciòn\fase iv\[20221200349003 matriz de activos de inf. comunicaciones final.xlsx]Tipologías'!#REF!</xm:f>
          </x14:formula1>
          <xm:sqref>B106:B112 BA106:BA112 BA116 BC106:BC112 AI106:AJ112 AG106:AG112 G106:G112 C106 AD106:AE112 D106:D112</xm:sqref>
        </x14:dataValidation>
        <x14:dataValidation type="list" allowBlank="1" showInputMessage="1" showErrorMessage="1">
          <x14:formula1>
            <xm:f>'C:\users\user\documents\scrd 2022\activos de informaciòn\fase iv\[20221700349113  matriz de activos de inf. planeación final.xlsx]Tipologías'!#REF!</xm:f>
          </x14:formula1>
          <xm:sqref>B113:B120 BA113:BA115 BA117:BA120 BC113:BC115 BC117:BC120 AI113:AJ120 AG113:AG120 G113:G120 C113 AD113:AE120 D113:D120</xm:sqref>
        </x14:dataValidation>
        <x14:dataValidation type="list" allowBlank="1" showInputMessage="1" showErrorMessage="1">
          <x14:formula1>
            <xm:f>'C:\Users\User\Downloads\[MATRIZ INVENTARIO ACTIVOS DE INFORMACIÓN 2022 OTI.xlsx]Tipologías'!#REF!</xm:f>
          </x14:formula1>
          <xm:sqref>G132:G139 AI132:AJ141 AG132:AG141 AD132:AE141 BA132:BA141 BC132:BC141 B132:D141 G141</xm:sqref>
        </x14:dataValidation>
        <x14:dataValidation type="list" allowBlank="1" showInputMessage="1" showErrorMessage="1">
          <x14:formula1>
            <xm:f>'C:\Users\Patricia\Downloads\[20222100463333_00002.xlsx]Tipologías'!#REF!</xm:f>
          </x14:formula1>
          <xm:sqref>BC75 AI75:AJ75 AG75 AD75:AE75 BA75</xm:sqref>
        </x14:dataValidation>
        <x14:dataValidation type="list" allowBlank="1" showInputMessage="1" showErrorMessage="1">
          <x14:formula1>
            <xm:f>'C:\Users\User\Documents\SCRD 2022\Activos de Informaciòn\Fase IV\[20222300349943 Matriz de Activos de Inf. Personas Juridicas Final.xlsx]Tipologías'!#REF!</xm:f>
          </x14:formula1>
          <xm:sqref>B142:B145</xm:sqref>
        </x14:dataValidation>
        <x14:dataValidation type="list" allowBlank="1" showInputMessage="1" showErrorMessage="1">
          <x14:formula1>
            <xm:f>'C:\Users\User\Documents\SCRD 2022\Activos de Informaciòn\Fase IV\[20222300349943 Matriz de Activos de Inf. Personas Juridicas Final.xlsx]Tipologías'!#REF!</xm:f>
          </x14:formula1>
          <xm:sqref>D142:D145</xm:sqref>
        </x14:dataValidation>
        <x14:dataValidation type="list" allowBlank="1" showInputMessage="1" showErrorMessage="1">
          <x14:formula1>
            <xm:f>'C:\Users\User\Documents\SCRD 2022\Activos de Informaciòn\Fase IV\[20222300349943 Matriz de Activos de Inf. Personas Juridicas Final.xlsx]Tipologías'!#REF!</xm:f>
          </x14:formula1>
          <xm:sqref>BC142:BC145</xm:sqref>
        </x14:dataValidation>
        <x14:dataValidation type="list" allowBlank="1" showInputMessage="1" showErrorMessage="1">
          <x14:formula1>
            <xm:f>'C:\Users\User\Documents\SCRD 2022\Activos de Informaciòn\Fase IV\[20222300349943 Matriz de Activos de Inf. Personas Juridicas Final.xlsx]Tipologías'!#REF!</xm:f>
          </x14:formula1>
          <xm:sqref>BA142:BA145</xm:sqref>
        </x14:dataValidation>
        <x14:dataValidation type="list" allowBlank="1" showInputMessage="1" showErrorMessage="1">
          <x14:formula1>
            <xm:f>'C:\Users\User\Documents\SCRD 2022\Activos de Informaciòn\Fase IV\[20222300349943 Matriz de Activos de Inf. Personas Juridicas Final.xlsx]Tipologías'!#REF!</xm:f>
          </x14:formula1>
          <xm:sqref>AE142:AE145</xm:sqref>
        </x14:dataValidation>
        <x14:dataValidation type="list" allowBlank="1" showInputMessage="1" showErrorMessage="1">
          <x14:formula1>
            <xm:f>'C:\Users\User\Documents\SCRD 2022\Activos de Informaciòn\Fase IV\[20222300349943 Matriz de Activos de Inf. Personas Juridicas Final.xlsx]Tipologías'!#REF!</xm:f>
          </x14:formula1>
          <xm:sqref>AD142:AD145</xm:sqref>
        </x14:dataValidation>
        <x14:dataValidation type="list" allowBlank="1" showInputMessage="1" showErrorMessage="1">
          <x14:formula1>
            <xm:f>'C:\Users\User\Documents\SCRD 2022\Activos de Informaciòn\Fase IV\[20222300349943 Matriz de Activos de Inf. Personas Juridicas Final.xlsx]Tipologías'!#REF!</xm:f>
          </x14:formula1>
          <xm:sqref>C142 C145</xm:sqref>
        </x14:dataValidation>
        <x14:dataValidation type="list" allowBlank="1" showInputMessage="1" showErrorMessage="1">
          <x14:formula1>
            <xm:f>'C:\Users\User\Documents\SCRD 2022\Activos de Informaciòn\Fase IV\[20222300349943 Matriz de Activos de Inf. Personas Juridicas Final.xlsx]Tipologías'!#REF!</xm:f>
          </x14:formula1>
          <xm:sqref>AG142:AG145</xm:sqref>
        </x14:dataValidation>
        <x14:dataValidation type="list" allowBlank="1" showInputMessage="1" showErrorMessage="1">
          <x14:formula1>
            <xm:f>'C:\Users\User\Documents\SCRD 2022\Activos de Informaciòn\Fase IV\[20222300349943 Matriz de Activos de Inf. Personas Juridicas Final.xlsx]Tipologías'!#REF!</xm:f>
          </x14:formula1>
          <xm:sqref>AJ142:AJ145</xm:sqref>
        </x14:dataValidation>
        <x14:dataValidation type="list" allowBlank="1" showInputMessage="1" showErrorMessage="1">
          <x14:formula1>
            <xm:f>'C:\Users\User\Documents\SCRD 2022\Activos de Informaciòn\Fase IV\[20222300349943 Matriz de Activos de Inf. Personas Juridicas Final.xlsx]Tipologías'!#REF!</xm:f>
          </x14:formula1>
          <xm:sqref>G142:G145</xm:sqref>
        </x14:dataValidation>
        <x14:dataValidation type="list" allowBlank="1" showInputMessage="1" showErrorMessage="1">
          <x14:formula1>
            <xm:f>'C:\Users\User\Documents\SCRD 2022\Activos de Informaciòn\Fase IV\[20222300349943 Matriz de Activos de Inf. Personas Juridicas Final.xlsx]Tipologías'!#REF!</xm:f>
          </x14:formula1>
          <xm:sqref>AI142:AI145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03"/>
  <sheetViews>
    <sheetView showGridLines="0" zoomScale="80" zoomScaleNormal="80" workbookViewId="0">
      <selection activeCell="G38" sqref="G38"/>
    </sheetView>
  </sheetViews>
  <sheetFormatPr baseColWidth="10" defaultColWidth="9.125" defaultRowHeight="14.3" x14ac:dyDescent="0.25"/>
  <cols>
    <col min="1" max="1" width="22.25" style="3" customWidth="1"/>
    <col min="2" max="2" width="39.75" style="3" customWidth="1"/>
    <col min="3" max="3" width="37.75" style="3" customWidth="1"/>
    <col min="4" max="4" width="40.125" style="3" customWidth="1"/>
    <col min="5" max="5" width="22.25" style="3" customWidth="1"/>
    <col min="6" max="6" width="47" style="3" customWidth="1"/>
    <col min="7" max="7" width="43.875" style="3" customWidth="1"/>
    <col min="8" max="8" width="32.125" style="3" customWidth="1"/>
    <col min="9" max="1025" width="9.125" style="3"/>
    <col min="1026" max="16384" width="9.125" style="44"/>
  </cols>
  <sheetData>
    <row r="1" spans="1:9" ht="23.95" customHeight="1" x14ac:dyDescent="0.25">
      <c r="A1" s="261" t="s">
        <v>97</v>
      </c>
      <c r="B1" s="261"/>
      <c r="C1" s="261"/>
      <c r="D1" s="261"/>
      <c r="E1" s="1"/>
      <c r="F1" s="2"/>
      <c r="G1" s="2"/>
      <c r="H1" s="2"/>
    </row>
    <row r="2" spans="1:9" ht="99" customHeight="1" x14ac:dyDescent="0.25">
      <c r="A2" s="4" t="s">
        <v>2</v>
      </c>
      <c r="B2" s="4" t="s">
        <v>98</v>
      </c>
      <c r="C2" s="4" t="s">
        <v>99</v>
      </c>
      <c r="D2" s="4" t="s">
        <v>100</v>
      </c>
      <c r="E2" s="4" t="s">
        <v>101</v>
      </c>
      <c r="F2" s="4" t="s">
        <v>102</v>
      </c>
      <c r="G2" s="47" t="s">
        <v>234</v>
      </c>
      <c r="H2" s="4"/>
    </row>
    <row r="3" spans="1:9" ht="187.5" customHeight="1" x14ac:dyDescent="0.25">
      <c r="A3" s="5">
        <v>1</v>
      </c>
      <c r="B3" s="6" t="s">
        <v>103</v>
      </c>
      <c r="C3" s="5" t="s">
        <v>104</v>
      </c>
      <c r="D3" s="7" t="s">
        <v>236</v>
      </c>
      <c r="E3" s="8" t="s">
        <v>105</v>
      </c>
      <c r="F3" s="7" t="s">
        <v>236</v>
      </c>
      <c r="G3" s="7" t="s">
        <v>236</v>
      </c>
      <c r="H3" s="7" t="s">
        <v>236</v>
      </c>
      <c r="I3" s="3" t="str">
        <f>UPPER(G3)</f>
        <v>N/A</v>
      </c>
    </row>
    <row r="4" spans="1:9" ht="196.3" x14ac:dyDescent="0.25">
      <c r="A4" s="5">
        <v>2</v>
      </c>
      <c r="B4" s="6" t="s">
        <v>266</v>
      </c>
      <c r="C4" s="5" t="s">
        <v>106</v>
      </c>
      <c r="D4" s="6" t="s">
        <v>107</v>
      </c>
      <c r="E4" s="8" t="s">
        <v>108</v>
      </c>
      <c r="F4" s="7" t="s">
        <v>109</v>
      </c>
      <c r="G4" s="9" t="s">
        <v>110</v>
      </c>
      <c r="H4" s="9" t="s">
        <v>111</v>
      </c>
    </row>
    <row r="5" spans="1:9" ht="173.25" x14ac:dyDescent="0.25">
      <c r="A5" s="5">
        <v>3</v>
      </c>
      <c r="B5" s="6" t="s">
        <v>267</v>
      </c>
      <c r="C5" s="5" t="s">
        <v>106</v>
      </c>
      <c r="D5" s="6" t="s">
        <v>112</v>
      </c>
      <c r="E5" s="8" t="s">
        <v>108</v>
      </c>
      <c r="F5" s="9" t="s">
        <v>110</v>
      </c>
      <c r="G5" s="7" t="s">
        <v>235</v>
      </c>
      <c r="H5" s="9"/>
    </row>
    <row r="6" spans="1:9" ht="103.95" x14ac:dyDescent="0.25">
      <c r="A6" s="5">
        <v>4</v>
      </c>
      <c r="B6" s="6" t="s">
        <v>268</v>
      </c>
      <c r="C6" s="5" t="s">
        <v>106</v>
      </c>
      <c r="D6" s="6" t="s">
        <v>113</v>
      </c>
      <c r="E6" s="8" t="s">
        <v>108</v>
      </c>
      <c r="F6" s="9" t="s">
        <v>114</v>
      </c>
      <c r="G6" s="7" t="s">
        <v>235</v>
      </c>
      <c r="H6" s="9"/>
    </row>
    <row r="7" spans="1:9" ht="117.7" customHeight="1" x14ac:dyDescent="0.25">
      <c r="A7" s="5">
        <v>5</v>
      </c>
      <c r="B7" s="6" t="s">
        <v>269</v>
      </c>
      <c r="C7" s="5" t="s">
        <v>106</v>
      </c>
      <c r="D7" s="6" t="s">
        <v>115</v>
      </c>
      <c r="E7" s="8" t="s">
        <v>116</v>
      </c>
      <c r="F7" s="9" t="s">
        <v>117</v>
      </c>
      <c r="G7" s="7" t="s">
        <v>235</v>
      </c>
      <c r="H7" s="9"/>
    </row>
    <row r="8" spans="1:9" ht="23.1" x14ac:dyDescent="0.25">
      <c r="A8" s="5">
        <v>6</v>
      </c>
      <c r="B8" s="6" t="s">
        <v>270</v>
      </c>
      <c r="C8" s="5" t="s">
        <v>106</v>
      </c>
      <c r="D8" s="6" t="s">
        <v>118</v>
      </c>
      <c r="E8" s="8" t="s">
        <v>116</v>
      </c>
      <c r="F8" s="9" t="str">
        <f>D8</f>
        <v>LEY 1712 ARTÍCULO 19 LITERAL B "LA SEGURIDAD PÚBLICA."</v>
      </c>
      <c r="G8" s="7" t="s">
        <v>235</v>
      </c>
      <c r="H8" s="9"/>
    </row>
    <row r="9" spans="1:9" ht="74.25" customHeight="1" x14ac:dyDescent="0.25">
      <c r="A9" s="5">
        <v>7</v>
      </c>
      <c r="B9" s="6" t="s">
        <v>271</v>
      </c>
      <c r="C9" s="5" t="s">
        <v>106</v>
      </c>
      <c r="D9" s="6" t="s">
        <v>119</v>
      </c>
      <c r="E9" s="8" t="s">
        <v>116</v>
      </c>
      <c r="F9" s="9" t="s">
        <v>120</v>
      </c>
      <c r="G9" s="7" t="s">
        <v>235</v>
      </c>
      <c r="H9" s="9"/>
    </row>
    <row r="10" spans="1:9" ht="110.25" customHeight="1" x14ac:dyDescent="0.25">
      <c r="A10" s="5">
        <v>8</v>
      </c>
      <c r="B10" s="6" t="s">
        <v>272</v>
      </c>
      <c r="C10" s="5" t="s">
        <v>106</v>
      </c>
      <c r="D10" s="6" t="s">
        <v>121</v>
      </c>
      <c r="E10" s="8" t="s">
        <v>116</v>
      </c>
      <c r="F10" s="9" t="s">
        <v>122</v>
      </c>
      <c r="G10" s="7" t="s">
        <v>235</v>
      </c>
      <c r="H10" s="9"/>
    </row>
    <row r="11" spans="1:9" ht="103.75" customHeight="1" x14ac:dyDescent="0.25">
      <c r="A11" s="5">
        <v>9</v>
      </c>
      <c r="B11" s="6" t="s">
        <v>273</v>
      </c>
      <c r="C11" s="5" t="s">
        <v>106</v>
      </c>
      <c r="D11" s="6" t="s">
        <v>123</v>
      </c>
      <c r="E11" s="8" t="s">
        <v>116</v>
      </c>
      <c r="F11" s="9" t="s">
        <v>124</v>
      </c>
      <c r="G11" s="7" t="s">
        <v>235</v>
      </c>
      <c r="H11" s="9"/>
    </row>
    <row r="12" spans="1:9" ht="103.95" x14ac:dyDescent="0.25">
      <c r="A12" s="5">
        <v>10</v>
      </c>
      <c r="B12" s="6" t="s">
        <v>274</v>
      </c>
      <c r="C12" s="5" t="s">
        <v>106</v>
      </c>
      <c r="D12" s="6" t="s">
        <v>125</v>
      </c>
      <c r="E12" s="8" t="s">
        <v>116</v>
      </c>
      <c r="F12" s="9" t="s">
        <v>126</v>
      </c>
      <c r="G12" s="7" t="s">
        <v>235</v>
      </c>
      <c r="H12" s="9"/>
    </row>
    <row r="13" spans="1:9" ht="115.5" customHeight="1" x14ac:dyDescent="0.25">
      <c r="A13" s="5">
        <v>11</v>
      </c>
      <c r="B13" s="6" t="s">
        <v>275</v>
      </c>
      <c r="C13" s="5" t="s">
        <v>106</v>
      </c>
      <c r="D13" s="6" t="s">
        <v>127</v>
      </c>
      <c r="E13" s="8" t="s">
        <v>116</v>
      </c>
      <c r="F13" s="9" t="s">
        <v>128</v>
      </c>
      <c r="G13" s="7" t="s">
        <v>235</v>
      </c>
      <c r="H13" s="9"/>
    </row>
    <row r="14" spans="1:9" ht="115.5" x14ac:dyDescent="0.25">
      <c r="A14" s="5">
        <v>12</v>
      </c>
      <c r="B14" s="6" t="s">
        <v>276</v>
      </c>
      <c r="C14" s="5" t="s">
        <v>106</v>
      </c>
      <c r="D14" s="6" t="s">
        <v>129</v>
      </c>
      <c r="E14" s="8" t="s">
        <v>116</v>
      </c>
      <c r="F14" s="9" t="s">
        <v>130</v>
      </c>
      <c r="G14" s="7" t="s">
        <v>235</v>
      </c>
      <c r="H14" s="9"/>
    </row>
    <row r="15" spans="1:9" ht="23.1" x14ac:dyDescent="0.25">
      <c r="A15" s="5">
        <v>13</v>
      </c>
      <c r="B15" s="6" t="s">
        <v>277</v>
      </c>
      <c r="C15" s="5" t="s">
        <v>106</v>
      </c>
      <c r="D15" s="6" t="s">
        <v>131</v>
      </c>
      <c r="E15" s="8" t="s">
        <v>116</v>
      </c>
      <c r="F15" s="9" t="str">
        <f>D15</f>
        <v>LEY 1712 ARTÍCULO 19 LITERAL I "LA SALUD PÚBLICA."</v>
      </c>
      <c r="G15" s="7" t="s">
        <v>235</v>
      </c>
      <c r="H15" s="9"/>
    </row>
    <row r="16" spans="1:9" ht="57.75" x14ac:dyDescent="0.25">
      <c r="A16" s="5">
        <v>14</v>
      </c>
      <c r="B16" s="6" t="s">
        <v>278</v>
      </c>
      <c r="C16" s="5" t="s">
        <v>106</v>
      </c>
      <c r="D16" s="10" t="s">
        <v>132</v>
      </c>
      <c r="E16" s="8" t="s">
        <v>116</v>
      </c>
      <c r="F16" s="7" t="s">
        <v>133</v>
      </c>
      <c r="G16" s="7" t="s">
        <v>235</v>
      </c>
      <c r="H16" s="7"/>
    </row>
    <row r="17" spans="1:8" ht="34.65" x14ac:dyDescent="0.25">
      <c r="A17" s="5">
        <v>15</v>
      </c>
      <c r="B17" s="6" t="s">
        <v>279</v>
      </c>
      <c r="C17" s="5" t="s">
        <v>106</v>
      </c>
      <c r="D17" s="6" t="s">
        <v>134</v>
      </c>
      <c r="E17" s="8" t="s">
        <v>135</v>
      </c>
      <c r="F17" s="8" t="s">
        <v>135</v>
      </c>
      <c r="G17" s="7" t="s">
        <v>235</v>
      </c>
      <c r="H17" s="9"/>
    </row>
    <row r="18" spans="1:8" ht="24.8" customHeight="1" x14ac:dyDescent="0.25">
      <c r="A18" s="2"/>
      <c r="B18" s="2"/>
      <c r="C18" s="2"/>
      <c r="D18" s="2"/>
      <c r="E18" s="2"/>
      <c r="F18" s="2"/>
      <c r="G18" s="2"/>
      <c r="H18" s="2"/>
    </row>
    <row r="19" spans="1:8" x14ac:dyDescent="0.25">
      <c r="A19" s="2"/>
      <c r="B19" s="2"/>
      <c r="C19" s="2"/>
      <c r="D19" s="2"/>
      <c r="E19" s="2"/>
      <c r="F19" s="2"/>
      <c r="G19" s="2"/>
      <c r="H19" s="2"/>
    </row>
    <row r="20" spans="1:8" ht="24.8" customHeight="1" x14ac:dyDescent="0.25">
      <c r="A20" s="262" t="s">
        <v>169</v>
      </c>
      <c r="B20" s="262"/>
      <c r="C20" s="262"/>
      <c r="G20" s="54" t="s">
        <v>241</v>
      </c>
      <c r="H20" s="2"/>
    </row>
    <row r="21" spans="1:8" ht="24.8" customHeight="1" x14ac:dyDescent="0.25">
      <c r="A21" s="6" t="s">
        <v>170</v>
      </c>
      <c r="B21" s="6" t="s">
        <v>171</v>
      </c>
      <c r="C21" s="6" t="s">
        <v>104</v>
      </c>
      <c r="G21" s="56" t="s">
        <v>236</v>
      </c>
      <c r="H21" s="2"/>
    </row>
    <row r="22" spans="1:8" ht="37.549999999999997" customHeight="1" x14ac:dyDescent="0.25">
      <c r="A22" s="6" t="s">
        <v>172</v>
      </c>
      <c r="B22" s="6" t="s">
        <v>173</v>
      </c>
      <c r="C22" s="6" t="s">
        <v>143</v>
      </c>
      <c r="G22" s="56" t="s">
        <v>280</v>
      </c>
      <c r="H22" s="2"/>
    </row>
    <row r="23" spans="1:8" ht="24.8" customHeight="1" x14ac:dyDescent="0.25">
      <c r="A23" s="6" t="s">
        <v>174</v>
      </c>
      <c r="B23" s="6" t="s">
        <v>175</v>
      </c>
      <c r="C23" s="6" t="s">
        <v>106</v>
      </c>
      <c r="G23" s="56" t="s">
        <v>281</v>
      </c>
      <c r="H23" s="2"/>
    </row>
    <row r="24" spans="1:8" ht="24.8" customHeight="1" x14ac:dyDescent="0.25">
      <c r="A24" s="6" t="s">
        <v>176</v>
      </c>
      <c r="B24" s="6" t="s">
        <v>177</v>
      </c>
      <c r="C24" s="6" t="s">
        <v>106</v>
      </c>
      <c r="G24" s="56" t="s">
        <v>282</v>
      </c>
      <c r="H24" s="2"/>
    </row>
    <row r="25" spans="1:8" ht="24.8" customHeight="1" x14ac:dyDescent="0.25">
      <c r="A25" s="2"/>
      <c r="B25" s="2"/>
      <c r="C25" s="2"/>
      <c r="D25" s="2"/>
      <c r="G25" s="56" t="s">
        <v>283</v>
      </c>
      <c r="H25" s="2"/>
    </row>
    <row r="26" spans="1:8" ht="24.8" customHeight="1" x14ac:dyDescent="0.25">
      <c r="A26" s="256" t="s">
        <v>136</v>
      </c>
      <c r="B26" s="256"/>
      <c r="C26" s="2"/>
      <c r="D26" s="2"/>
      <c r="G26" s="56" t="s">
        <v>284</v>
      </c>
      <c r="H26" s="2"/>
    </row>
    <row r="27" spans="1:8" ht="24.8" customHeight="1" x14ac:dyDescent="0.25">
      <c r="A27" s="11" t="s">
        <v>137</v>
      </c>
      <c r="B27" s="11" t="s">
        <v>99</v>
      </c>
      <c r="C27" s="11" t="s">
        <v>138</v>
      </c>
      <c r="G27" s="56" t="s">
        <v>285</v>
      </c>
      <c r="H27" s="2"/>
    </row>
    <row r="28" spans="1:8" ht="24.8" customHeight="1" x14ac:dyDescent="0.25">
      <c r="A28" s="258" t="s">
        <v>139</v>
      </c>
      <c r="B28" s="258"/>
      <c r="C28" s="258"/>
      <c r="E28" s="2"/>
      <c r="G28" s="56" t="s">
        <v>286</v>
      </c>
      <c r="H28" s="2"/>
    </row>
    <row r="29" spans="1:8" ht="24.8" customHeight="1" x14ac:dyDescent="0.25">
      <c r="A29" s="12" t="s">
        <v>140</v>
      </c>
      <c r="B29" s="13">
        <v>1</v>
      </c>
      <c r="C29" s="13" t="s">
        <v>104</v>
      </c>
      <c r="E29" s="2"/>
      <c r="G29" s="56" t="s">
        <v>287</v>
      </c>
      <c r="H29" s="2"/>
    </row>
    <row r="30" spans="1:8" ht="24.8" customHeight="1" x14ac:dyDescent="0.25">
      <c r="A30" s="12" t="s">
        <v>141</v>
      </c>
      <c r="B30" s="13">
        <v>2</v>
      </c>
      <c r="C30" s="13" t="s">
        <v>104</v>
      </c>
      <c r="E30" s="2"/>
      <c r="G30" s="56" t="s">
        <v>288</v>
      </c>
      <c r="H30" s="2"/>
    </row>
    <row r="31" spans="1:8" ht="24.8" customHeight="1" x14ac:dyDescent="0.25">
      <c r="A31" s="12" t="s">
        <v>142</v>
      </c>
      <c r="B31" s="13">
        <v>3</v>
      </c>
      <c r="C31" s="13" t="s">
        <v>143</v>
      </c>
      <c r="E31" s="2"/>
      <c r="G31" s="56" t="s">
        <v>289</v>
      </c>
      <c r="H31" s="2"/>
    </row>
    <row r="32" spans="1:8" x14ac:dyDescent="0.25">
      <c r="A32" s="12" t="s">
        <v>144</v>
      </c>
      <c r="B32" s="13">
        <v>4</v>
      </c>
      <c r="C32" s="13" t="s">
        <v>106</v>
      </c>
      <c r="E32" s="2"/>
      <c r="G32" s="56" t="s">
        <v>290</v>
      </c>
      <c r="H32" s="2"/>
    </row>
    <row r="33" spans="1:8" x14ac:dyDescent="0.25">
      <c r="A33" s="12" t="s">
        <v>145</v>
      </c>
      <c r="B33" s="13">
        <v>5</v>
      </c>
      <c r="C33" s="13" t="s">
        <v>106</v>
      </c>
      <c r="E33" s="2"/>
      <c r="G33" s="56" t="s">
        <v>291</v>
      </c>
      <c r="H33" s="2"/>
    </row>
    <row r="34" spans="1:8" x14ac:dyDescent="0.25">
      <c r="A34" s="2"/>
      <c r="E34" s="2"/>
      <c r="G34" s="56" t="s">
        <v>292</v>
      </c>
      <c r="H34" s="2"/>
    </row>
    <row r="35" spans="1:8" x14ac:dyDescent="0.25">
      <c r="A35" s="256" t="s">
        <v>146</v>
      </c>
      <c r="B35" s="256"/>
      <c r="C35" s="2"/>
      <c r="D35" s="2"/>
      <c r="E35" s="2"/>
      <c r="G35" s="56" t="s">
        <v>293</v>
      </c>
      <c r="H35" s="2"/>
    </row>
    <row r="36" spans="1:8" x14ac:dyDescent="0.25">
      <c r="A36" s="11" t="s">
        <v>137</v>
      </c>
      <c r="B36" s="11" t="s">
        <v>99</v>
      </c>
      <c r="C36" s="2"/>
      <c r="D36" s="256" t="s">
        <v>146</v>
      </c>
      <c r="E36" s="256"/>
      <c r="G36" s="56" t="s">
        <v>294</v>
      </c>
      <c r="H36" s="2"/>
    </row>
    <row r="37" spans="1:8" x14ac:dyDescent="0.25">
      <c r="A37" s="257" t="s">
        <v>147</v>
      </c>
      <c r="B37" s="257"/>
      <c r="D37" s="13" t="s">
        <v>104</v>
      </c>
      <c r="E37" s="13" t="s">
        <v>148</v>
      </c>
      <c r="G37" s="56" t="s">
        <v>295</v>
      </c>
      <c r="H37" s="2"/>
    </row>
    <row r="38" spans="1:8" ht="23.1" x14ac:dyDescent="0.25">
      <c r="A38" s="14" t="s">
        <v>149</v>
      </c>
      <c r="B38" s="13">
        <v>0</v>
      </c>
      <c r="D38" s="13" t="s">
        <v>143</v>
      </c>
      <c r="E38" s="13" t="s">
        <v>150</v>
      </c>
      <c r="G38" s="56" t="s">
        <v>242</v>
      </c>
      <c r="H38" s="2"/>
    </row>
    <row r="39" spans="1:8" ht="23.1" x14ac:dyDescent="0.25">
      <c r="A39" s="14" t="s">
        <v>151</v>
      </c>
      <c r="B39" s="13">
        <v>0.5</v>
      </c>
      <c r="D39" s="13" t="s">
        <v>106</v>
      </c>
      <c r="E39" s="13" t="s">
        <v>152</v>
      </c>
      <c r="G39" s="2"/>
      <c r="H39" s="2"/>
    </row>
    <row r="40" spans="1:8" ht="23.1" x14ac:dyDescent="0.25">
      <c r="A40" s="14" t="s">
        <v>153</v>
      </c>
      <c r="B40" s="13">
        <v>1</v>
      </c>
      <c r="D40" s="2"/>
      <c r="F40" s="3" t="str">
        <f>UPPER(E40)</f>
        <v/>
      </c>
      <c r="G40" s="2"/>
      <c r="H40" s="2"/>
    </row>
    <row r="41" spans="1:8" ht="23.1" x14ac:dyDescent="0.25">
      <c r="A41" s="14" t="s">
        <v>154</v>
      </c>
      <c r="B41" s="13">
        <v>1.5</v>
      </c>
      <c r="D41" s="2"/>
      <c r="F41" s="3" t="str">
        <f>UPPER(E41)</f>
        <v/>
      </c>
      <c r="G41" s="2"/>
      <c r="H41" s="2"/>
    </row>
    <row r="42" spans="1:8" ht="34.65" x14ac:dyDescent="0.25">
      <c r="A42" s="14" t="s">
        <v>155</v>
      </c>
      <c r="B42" s="13">
        <v>2</v>
      </c>
      <c r="D42" s="2"/>
      <c r="G42" s="2"/>
      <c r="H42" s="2"/>
    </row>
    <row r="43" spans="1:8" x14ac:dyDescent="0.25">
      <c r="A43" s="2"/>
      <c r="D43" s="2"/>
      <c r="E43" s="2"/>
      <c r="F43" s="2"/>
      <c r="G43" s="2"/>
      <c r="H43" s="2"/>
    </row>
    <row r="44" spans="1:8" x14ac:dyDescent="0.25">
      <c r="A44" s="15" t="s">
        <v>137</v>
      </c>
      <c r="B44" s="15" t="s">
        <v>99</v>
      </c>
      <c r="D44" s="54" t="s">
        <v>27</v>
      </c>
      <c r="E44" s="2"/>
      <c r="F44" s="2"/>
      <c r="G44" s="2"/>
      <c r="H44" s="2"/>
    </row>
    <row r="45" spans="1:8" ht="13.75" customHeight="1" x14ac:dyDescent="0.25">
      <c r="A45" s="258" t="s">
        <v>156</v>
      </c>
      <c r="B45" s="258"/>
      <c r="D45" s="55" t="s">
        <v>237</v>
      </c>
      <c r="E45" s="2"/>
      <c r="F45" s="2"/>
      <c r="G45" s="2"/>
      <c r="H45" s="2"/>
    </row>
    <row r="46" spans="1:8" x14ac:dyDescent="0.25">
      <c r="A46" s="10" t="s">
        <v>157</v>
      </c>
      <c r="B46" s="5">
        <v>2.5</v>
      </c>
      <c r="D46" s="55" t="s">
        <v>238</v>
      </c>
      <c r="E46" s="2"/>
      <c r="F46" s="2"/>
      <c r="G46" s="2"/>
      <c r="H46" s="2"/>
    </row>
    <row r="47" spans="1:8" x14ac:dyDescent="0.25">
      <c r="A47" s="10" t="s">
        <v>158</v>
      </c>
      <c r="B47" s="5">
        <v>2.25</v>
      </c>
      <c r="D47" s="55" t="s">
        <v>239</v>
      </c>
      <c r="E47" s="2"/>
      <c r="F47" s="2"/>
      <c r="G47" s="2"/>
      <c r="H47" s="2"/>
    </row>
    <row r="48" spans="1:8" x14ac:dyDescent="0.25">
      <c r="A48" s="10" t="s">
        <v>159</v>
      </c>
      <c r="B48" s="5">
        <v>2</v>
      </c>
      <c r="D48" s="55" t="s">
        <v>236</v>
      </c>
      <c r="E48" s="2"/>
      <c r="F48" s="2"/>
      <c r="G48" s="2"/>
      <c r="H48" s="2"/>
    </row>
    <row r="49" spans="1:8" x14ac:dyDescent="0.25">
      <c r="A49" s="10" t="s">
        <v>160</v>
      </c>
      <c r="B49" s="5">
        <v>1.5</v>
      </c>
      <c r="D49" s="2"/>
      <c r="E49" s="2"/>
      <c r="F49" s="2"/>
      <c r="G49" s="2"/>
      <c r="H49" s="2"/>
    </row>
    <row r="50" spans="1:8" ht="14.95" thickBot="1" x14ac:dyDescent="0.3">
      <c r="A50" s="10" t="s">
        <v>161</v>
      </c>
      <c r="B50" s="5">
        <v>1.25</v>
      </c>
      <c r="D50" s="54" t="s">
        <v>244</v>
      </c>
      <c r="E50" s="2"/>
      <c r="F50" s="54" t="s">
        <v>66</v>
      </c>
      <c r="G50" s="2"/>
      <c r="H50" s="2"/>
    </row>
    <row r="51" spans="1:8" x14ac:dyDescent="0.25">
      <c r="A51" s="10" t="s">
        <v>162</v>
      </c>
      <c r="B51" s="5">
        <v>1</v>
      </c>
      <c r="D51" s="57" t="s">
        <v>247</v>
      </c>
      <c r="E51" s="2"/>
      <c r="F51" s="59" t="s">
        <v>70</v>
      </c>
      <c r="G51" s="2"/>
      <c r="H51" s="2"/>
    </row>
    <row r="52" spans="1:8" x14ac:dyDescent="0.25">
      <c r="A52" s="10" t="s">
        <v>163</v>
      </c>
      <c r="B52" s="5">
        <v>0.5</v>
      </c>
      <c r="D52" s="57" t="s">
        <v>75</v>
      </c>
      <c r="E52" s="2"/>
      <c r="F52" s="60" t="s">
        <v>208</v>
      </c>
      <c r="G52" s="2"/>
      <c r="H52" s="2"/>
    </row>
    <row r="53" spans="1:8" x14ac:dyDescent="0.25">
      <c r="A53" s="10" t="s">
        <v>164</v>
      </c>
      <c r="B53" s="5">
        <v>0.25</v>
      </c>
      <c r="D53" s="57" t="s">
        <v>78</v>
      </c>
      <c r="E53" s="2"/>
      <c r="F53" s="60" t="s">
        <v>209</v>
      </c>
      <c r="G53" s="2"/>
      <c r="H53" s="2"/>
    </row>
    <row r="54" spans="1:8" x14ac:dyDescent="0.25">
      <c r="A54" s="2"/>
      <c r="D54" s="57" t="s">
        <v>248</v>
      </c>
      <c r="E54" s="2"/>
      <c r="F54" s="61" t="s">
        <v>203</v>
      </c>
      <c r="G54" s="2"/>
      <c r="H54" s="2"/>
    </row>
    <row r="55" spans="1:8" ht="23.1" x14ac:dyDescent="0.25">
      <c r="A55" s="54" t="s">
        <v>38</v>
      </c>
      <c r="B55" s="54" t="s">
        <v>178</v>
      </c>
      <c r="D55" s="57" t="s">
        <v>82</v>
      </c>
      <c r="E55" s="2"/>
      <c r="F55" s="62" t="s">
        <v>204</v>
      </c>
      <c r="G55" s="2"/>
      <c r="H55" s="2"/>
    </row>
    <row r="56" spans="1:8" ht="46.2" x14ac:dyDescent="0.25">
      <c r="A56" s="5" t="s">
        <v>246</v>
      </c>
      <c r="B56" s="10" t="s">
        <v>215</v>
      </c>
      <c r="D56" s="57" t="s">
        <v>84</v>
      </c>
      <c r="E56" s="2"/>
      <c r="F56" s="62" t="s">
        <v>207</v>
      </c>
    </row>
    <row r="57" spans="1:8" ht="57.75" x14ac:dyDescent="0.25">
      <c r="A57" s="5" t="s">
        <v>179</v>
      </c>
      <c r="B57" s="10" t="s">
        <v>216</v>
      </c>
      <c r="D57" s="57" t="s">
        <v>249</v>
      </c>
      <c r="E57" s="2"/>
      <c r="F57" s="61" t="s">
        <v>205</v>
      </c>
    </row>
    <row r="58" spans="1:8" ht="57.75" x14ac:dyDescent="0.25">
      <c r="A58" s="5" t="s">
        <v>180</v>
      </c>
      <c r="B58" s="10" t="s">
        <v>217</v>
      </c>
      <c r="D58" s="57" t="s">
        <v>250</v>
      </c>
      <c r="E58" s="2"/>
      <c r="F58" s="61" t="s">
        <v>206</v>
      </c>
    </row>
    <row r="59" spans="1:8" ht="69.3" x14ac:dyDescent="0.25">
      <c r="A59" s="5" t="s">
        <v>181</v>
      </c>
      <c r="B59" s="10" t="s">
        <v>218</v>
      </c>
      <c r="D59" s="57" t="s">
        <v>251</v>
      </c>
      <c r="E59" s="2"/>
      <c r="F59" s="63" t="s">
        <v>197</v>
      </c>
    </row>
    <row r="60" spans="1:8" ht="100.2" customHeight="1" x14ac:dyDescent="0.25">
      <c r="A60" s="5" t="s">
        <v>213</v>
      </c>
      <c r="B60" s="10" t="s">
        <v>219</v>
      </c>
      <c r="D60" s="57" t="s">
        <v>252</v>
      </c>
      <c r="E60" s="2"/>
      <c r="F60" s="63" t="s">
        <v>88</v>
      </c>
    </row>
    <row r="61" spans="1:8" ht="127.05" x14ac:dyDescent="0.25">
      <c r="A61" s="5" t="s">
        <v>214</v>
      </c>
      <c r="B61" s="10" t="s">
        <v>220</v>
      </c>
      <c r="D61" s="57" t="s">
        <v>253</v>
      </c>
      <c r="E61" s="2"/>
      <c r="F61" s="63" t="s">
        <v>198</v>
      </c>
    </row>
    <row r="62" spans="1:8" x14ac:dyDescent="0.25">
      <c r="A62" s="5" t="s">
        <v>240</v>
      </c>
      <c r="B62" s="10"/>
      <c r="D62" s="57" t="s">
        <v>254</v>
      </c>
      <c r="E62" s="2"/>
      <c r="F62" s="63" t="s">
        <v>199</v>
      </c>
    </row>
    <row r="63" spans="1:8" x14ac:dyDescent="0.25">
      <c r="D63" s="57" t="s">
        <v>255</v>
      </c>
      <c r="E63" s="2"/>
      <c r="F63" s="63" t="s">
        <v>200</v>
      </c>
    </row>
    <row r="64" spans="1:8" ht="23.1" x14ac:dyDescent="0.25">
      <c r="A64" s="4" t="s">
        <v>182</v>
      </c>
      <c r="D64" s="57" t="s">
        <v>256</v>
      </c>
      <c r="E64" s="2"/>
      <c r="F64" s="63" t="s">
        <v>201</v>
      </c>
    </row>
    <row r="65" spans="1:6" x14ac:dyDescent="0.25">
      <c r="A65" s="16" t="s">
        <v>183</v>
      </c>
      <c r="D65" s="57" t="s">
        <v>257</v>
      </c>
      <c r="E65" s="2"/>
      <c r="F65" s="63" t="s">
        <v>202</v>
      </c>
    </row>
    <row r="66" spans="1:6" ht="14.95" thickBot="1" x14ac:dyDescent="0.3">
      <c r="A66" s="16" t="s">
        <v>184</v>
      </c>
      <c r="D66" s="57" t="s">
        <v>258</v>
      </c>
      <c r="E66" s="2"/>
      <c r="F66" s="64" t="s">
        <v>196</v>
      </c>
    </row>
    <row r="67" spans="1:6" x14ac:dyDescent="0.25">
      <c r="A67" s="16" t="s">
        <v>185</v>
      </c>
      <c r="D67" s="57" t="s">
        <v>259</v>
      </c>
      <c r="E67" s="2"/>
    </row>
    <row r="68" spans="1:6" x14ac:dyDescent="0.25">
      <c r="A68" s="16" t="s">
        <v>186</v>
      </c>
      <c r="D68" s="57" t="s">
        <v>260</v>
      </c>
      <c r="E68" s="2"/>
    </row>
    <row r="69" spans="1:6" x14ac:dyDescent="0.25">
      <c r="A69" s="16" t="s">
        <v>187</v>
      </c>
      <c r="D69" s="57" t="s">
        <v>261</v>
      </c>
      <c r="E69" s="2"/>
    </row>
    <row r="70" spans="1:6" x14ac:dyDescent="0.25">
      <c r="A70" s="16" t="s">
        <v>188</v>
      </c>
      <c r="D70" s="57" t="s">
        <v>262</v>
      </c>
      <c r="E70" s="2"/>
    </row>
    <row r="71" spans="1:6" x14ac:dyDescent="0.25">
      <c r="A71" s="16" t="s">
        <v>245</v>
      </c>
      <c r="D71" s="57" t="s">
        <v>263</v>
      </c>
      <c r="E71" s="2"/>
    </row>
    <row r="72" spans="1:6" x14ac:dyDescent="0.25">
      <c r="A72" s="16" t="s">
        <v>189</v>
      </c>
      <c r="D72" s="57" t="s">
        <v>264</v>
      </c>
      <c r="E72" s="2"/>
    </row>
    <row r="73" spans="1:6" x14ac:dyDescent="0.25">
      <c r="A73" s="16" t="s">
        <v>190</v>
      </c>
      <c r="D73" s="57" t="s">
        <v>265</v>
      </c>
      <c r="E73" s="2"/>
    </row>
    <row r="74" spans="1:6" x14ac:dyDescent="0.25">
      <c r="A74" s="16" t="s">
        <v>191</v>
      </c>
    </row>
    <row r="75" spans="1:6" ht="14.3" customHeight="1" x14ac:dyDescent="0.25"/>
    <row r="77" spans="1:6" ht="14.95" thickBot="1" x14ac:dyDescent="0.3"/>
    <row r="78" spans="1:6" ht="14.95" thickBot="1" x14ac:dyDescent="0.3">
      <c r="A78" s="259" t="s">
        <v>63</v>
      </c>
      <c r="B78" s="259"/>
      <c r="C78" s="260" t="s">
        <v>64</v>
      </c>
      <c r="D78" s="260"/>
    </row>
    <row r="79" spans="1:6" ht="33.799999999999997" customHeight="1" thickBot="1" x14ac:dyDescent="0.3">
      <c r="A79" s="17" t="s">
        <v>65</v>
      </c>
      <c r="B79" s="58" t="s">
        <v>66</v>
      </c>
      <c r="C79" s="18" t="s">
        <v>67</v>
      </c>
      <c r="D79" s="19" t="s">
        <v>68</v>
      </c>
    </row>
    <row r="80" spans="1:6" ht="14.95" thickBot="1" x14ac:dyDescent="0.3">
      <c r="A80" s="20" t="s">
        <v>69</v>
      </c>
      <c r="B80" s="59" t="s">
        <v>70</v>
      </c>
      <c r="C80" s="21" t="s">
        <v>71</v>
      </c>
      <c r="D80" s="22" t="s">
        <v>72</v>
      </c>
    </row>
    <row r="81" spans="1:4" x14ac:dyDescent="0.25">
      <c r="A81" s="23" t="s">
        <v>73</v>
      </c>
      <c r="B81" s="60" t="s">
        <v>208</v>
      </c>
      <c r="C81" s="24" t="s">
        <v>74</v>
      </c>
      <c r="D81" s="25" t="s">
        <v>75</v>
      </c>
    </row>
    <row r="82" spans="1:4" ht="23.1" x14ac:dyDescent="0.25">
      <c r="A82" s="26" t="s">
        <v>76</v>
      </c>
      <c r="B82" s="60" t="s">
        <v>209</v>
      </c>
      <c r="C82" s="27" t="s">
        <v>211</v>
      </c>
      <c r="D82" s="45" t="s">
        <v>78</v>
      </c>
    </row>
    <row r="83" spans="1:4" ht="33.799999999999997" customHeight="1" thickBot="1" x14ac:dyDescent="0.3">
      <c r="A83" s="29" t="s">
        <v>79</v>
      </c>
      <c r="B83" s="61" t="s">
        <v>203</v>
      </c>
      <c r="C83" s="30" t="s">
        <v>192</v>
      </c>
      <c r="D83" s="45" t="s">
        <v>81</v>
      </c>
    </row>
    <row r="84" spans="1:4" ht="29.25" customHeight="1" x14ac:dyDescent="0.25">
      <c r="B84" s="62" t="s">
        <v>204</v>
      </c>
      <c r="C84" s="31" t="s">
        <v>193</v>
      </c>
      <c r="D84" s="28" t="s">
        <v>82</v>
      </c>
    </row>
    <row r="85" spans="1:4" ht="23.1" x14ac:dyDescent="0.25">
      <c r="A85" s="46"/>
      <c r="B85" s="62" t="s">
        <v>207</v>
      </c>
      <c r="C85" s="32" t="s">
        <v>194</v>
      </c>
      <c r="D85" s="28" t="s">
        <v>84</v>
      </c>
    </row>
    <row r="86" spans="1:4" ht="14.95" thickBot="1" x14ac:dyDescent="0.3">
      <c r="A86" s="46"/>
      <c r="B86" s="61" t="s">
        <v>205</v>
      </c>
      <c r="C86" s="34" t="s">
        <v>212</v>
      </c>
      <c r="D86" s="28" t="s">
        <v>85</v>
      </c>
    </row>
    <row r="87" spans="1:4" x14ac:dyDescent="0.25">
      <c r="A87" s="46"/>
      <c r="B87" s="61" t="s">
        <v>206</v>
      </c>
      <c r="C87" s="35"/>
      <c r="D87" s="33" t="s">
        <v>74</v>
      </c>
    </row>
    <row r="88" spans="1:4" x14ac:dyDescent="0.25">
      <c r="A88" s="46"/>
      <c r="B88" s="63" t="s">
        <v>197</v>
      </c>
      <c r="C88" s="2"/>
      <c r="D88" s="33" t="s">
        <v>86</v>
      </c>
    </row>
    <row r="89" spans="1:4" ht="26.5" customHeight="1" x14ac:dyDescent="0.25">
      <c r="A89" s="46"/>
      <c r="B89" s="63" t="s">
        <v>88</v>
      </c>
      <c r="C89" s="35"/>
      <c r="D89" s="33" t="s">
        <v>87</v>
      </c>
    </row>
    <row r="90" spans="1:4" x14ac:dyDescent="0.25">
      <c r="A90" s="46"/>
      <c r="B90" s="63" t="s">
        <v>198</v>
      </c>
      <c r="C90" s="35"/>
      <c r="D90" s="36" t="s">
        <v>89</v>
      </c>
    </row>
    <row r="91" spans="1:4" ht="14.95" thickBot="1" x14ac:dyDescent="0.3">
      <c r="A91" s="46"/>
      <c r="B91" s="63" t="s">
        <v>199</v>
      </c>
      <c r="C91" s="35"/>
      <c r="D91" s="37" t="s">
        <v>90</v>
      </c>
    </row>
    <row r="92" spans="1:4" ht="23.8" thickBot="1" x14ac:dyDescent="0.3">
      <c r="A92" s="46"/>
      <c r="B92" s="63" t="s">
        <v>200</v>
      </c>
      <c r="C92" s="35"/>
      <c r="D92" s="38" t="s">
        <v>77</v>
      </c>
    </row>
    <row r="93" spans="1:4" ht="23.1" x14ac:dyDescent="0.25">
      <c r="A93" s="46"/>
      <c r="B93" s="63" t="s">
        <v>201</v>
      </c>
      <c r="C93" s="35"/>
      <c r="D93" s="38" t="s">
        <v>91</v>
      </c>
    </row>
    <row r="94" spans="1:4" x14ac:dyDescent="0.25">
      <c r="A94" s="40"/>
      <c r="B94" s="63" t="s">
        <v>202</v>
      </c>
      <c r="C94" s="2"/>
      <c r="D94" s="39" t="s">
        <v>80</v>
      </c>
    </row>
    <row r="95" spans="1:4" ht="14.95" thickBot="1" x14ac:dyDescent="0.3">
      <c r="A95" s="40"/>
      <c r="B95" s="64" t="s">
        <v>196</v>
      </c>
      <c r="C95" s="35"/>
      <c r="D95" s="39" t="s">
        <v>92</v>
      </c>
    </row>
    <row r="96" spans="1:4" ht="23.1" x14ac:dyDescent="0.25">
      <c r="B96" s="2"/>
      <c r="C96" s="35"/>
      <c r="D96" s="39" t="s">
        <v>93</v>
      </c>
    </row>
    <row r="97" spans="2:4" x14ac:dyDescent="0.25">
      <c r="B97" s="2"/>
      <c r="C97" s="35"/>
      <c r="D97" s="41" t="s">
        <v>195</v>
      </c>
    </row>
    <row r="98" spans="2:4" x14ac:dyDescent="0.25">
      <c r="B98" s="2"/>
      <c r="C98" s="35"/>
      <c r="D98" s="42" t="s">
        <v>83</v>
      </c>
    </row>
    <row r="99" spans="2:4" ht="23.1" x14ac:dyDescent="0.25">
      <c r="B99" s="2"/>
      <c r="C99" s="35"/>
      <c r="D99" s="42" t="s">
        <v>94</v>
      </c>
    </row>
    <row r="100" spans="2:4" ht="23.1" x14ac:dyDescent="0.25">
      <c r="B100" s="2"/>
      <c r="C100" s="2"/>
      <c r="D100" s="42" t="s">
        <v>95</v>
      </c>
    </row>
    <row r="101" spans="2:4" ht="23.1" x14ac:dyDescent="0.25">
      <c r="D101" s="42" t="s">
        <v>243</v>
      </c>
    </row>
    <row r="102" spans="2:4" ht="23.1" x14ac:dyDescent="0.25">
      <c r="D102" s="42" t="s">
        <v>96</v>
      </c>
    </row>
    <row r="103" spans="2:4" ht="23.1" x14ac:dyDescent="0.25">
      <c r="D103" s="43" t="s">
        <v>210</v>
      </c>
    </row>
  </sheetData>
  <mergeCells count="10">
    <mergeCell ref="A1:D1"/>
    <mergeCell ref="A20:C20"/>
    <mergeCell ref="A26:B26"/>
    <mergeCell ref="A28:C28"/>
    <mergeCell ref="A35:B35"/>
    <mergeCell ref="D36:E36"/>
    <mergeCell ref="A37:B37"/>
    <mergeCell ref="A45:B45"/>
    <mergeCell ref="A78:B78"/>
    <mergeCell ref="C78:D78"/>
  </mergeCells>
  <conditionalFormatting sqref="B80:B95">
    <cfRule type="duplicateValues" dxfId="1" priority="2"/>
  </conditionalFormatting>
  <conditionalFormatting sqref="D51:D73">
    <cfRule type="duplicateValues" dxfId="0" priority="1"/>
  </conditionalFormatting>
  <pageMargins left="0.7" right="0.7" top="0.75" bottom="0.75"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13</vt:i4>
      </vt:variant>
    </vt:vector>
  </HeadingPairs>
  <TitlesOfParts>
    <vt:vector size="15" baseType="lpstr">
      <vt:lpstr>Matriz</vt:lpstr>
      <vt:lpstr>Tipologías</vt:lpstr>
      <vt:lpstr>APOYO</vt:lpstr>
      <vt:lpstr>Matriz!Área_de_impresión</vt:lpstr>
      <vt:lpstr>DESPACHO_SECRETARIA</vt:lpstr>
      <vt:lpstr>DIRECCION_DE_ARTE_CULTURA_Y_PATRIMONIO</vt:lpstr>
      <vt:lpstr>DIRECCION_DE_GESTION_CORPORATIVA</vt:lpstr>
      <vt:lpstr>DIRECCION_DE_LECTURAS_Y_BIBLIOTECAS</vt:lpstr>
      <vt:lpstr>ESTRATEGICOS</vt:lpstr>
      <vt:lpstr>EVALUACION</vt:lpstr>
      <vt:lpstr>Frecuencia</vt:lpstr>
      <vt:lpstr>MISIONALES</vt:lpstr>
      <vt:lpstr>OFICINA_DE_TECNOLOGIAS_DE_LA_INFORMACIÓN</vt:lpstr>
      <vt:lpstr>SUBSECRETARÍA_DE_GOBERNANZA</vt:lpstr>
      <vt:lpstr>SUBSECRETARÍA_DISTRITAL_DE_CULTURA_CIUDADANA_Y_GESTION_DEL_CONOCIMIENTO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yulieth pinto</dc:creator>
  <cp:keywords/>
  <dc:description/>
  <cp:lastModifiedBy>User</cp:lastModifiedBy>
  <cp:revision/>
  <dcterms:created xsi:type="dcterms:W3CDTF">2018-02-02T16:18:46Z</dcterms:created>
  <dcterms:modified xsi:type="dcterms:W3CDTF">2023-02-21T16:00:44Z</dcterms:modified>
  <cp:category/>
  <cp:contentStatus/>
</cp:coreProperties>
</file>